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00響灘ビオトープ\▲ビオトープの課題\★H31～指定管理者選定\03 募集伺い\"/>
    </mc:Choice>
  </mc:AlternateContent>
  <bookViews>
    <workbookView xWindow="0" yWindow="0" windowWidth="20490" windowHeight="7680"/>
  </bookViews>
  <sheets>
    <sheet name="1　利用者数の推移" sheetId="6" r:id="rId1"/>
    <sheet name="2　指定管理料の推移" sheetId="7" r:id="rId2"/>
    <sheet name="３　人員配置" sheetId="9" r:id="rId3"/>
  </sheets>
  <definedNames>
    <definedName name="_xlnm.Print_Area" localSheetId="0">'1　利用者数の推移'!$A$1:$H$23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E12" i="7"/>
  <c r="D12" i="7"/>
  <c r="C12" i="7"/>
  <c r="D9" i="7"/>
  <c r="E9" i="7"/>
  <c r="F9" i="7"/>
  <c r="C9" i="7"/>
  <c r="C5" i="7"/>
  <c r="D5" i="7" l="1"/>
  <c r="D13" i="7" s="1"/>
  <c r="E5" i="7"/>
  <c r="E13" i="7" s="1"/>
  <c r="F5" i="7"/>
  <c r="F13" i="7" s="1"/>
  <c r="C13" i="7"/>
  <c r="C23" i="7"/>
  <c r="E24" i="7"/>
  <c r="F23" i="7"/>
  <c r="E23" i="7"/>
  <c r="D23" i="7"/>
  <c r="F16" i="7"/>
  <c r="F19" i="7" s="1"/>
  <c r="E18" i="7"/>
  <c r="D18" i="7"/>
  <c r="C18" i="7"/>
  <c r="E17" i="7"/>
  <c r="E16" i="7" s="1"/>
  <c r="E19" i="7" s="1"/>
  <c r="D17" i="7"/>
  <c r="C17" i="7"/>
  <c r="C16" i="7" l="1"/>
  <c r="F24" i="7"/>
  <c r="D16" i="7"/>
  <c r="H17" i="6"/>
  <c r="G17" i="6"/>
  <c r="F17" i="6"/>
  <c r="E17" i="6"/>
  <c r="H13" i="6"/>
  <c r="G13" i="6"/>
  <c r="F13" i="6"/>
  <c r="E13" i="6"/>
  <c r="E18" i="6" s="1"/>
  <c r="F8" i="6"/>
  <c r="G8" i="6"/>
  <c r="H8" i="6"/>
  <c r="E8" i="6"/>
  <c r="F18" i="6" l="1"/>
  <c r="D24" i="7"/>
  <c r="C19" i="7"/>
  <c r="C24" i="7" s="1"/>
  <c r="D19" i="7"/>
  <c r="H18" i="6"/>
  <c r="G18" i="6"/>
</calcChain>
</file>

<file path=xl/sharedStrings.xml><?xml version="1.0" encoding="utf-8"?>
<sst xmlns="http://schemas.openxmlformats.org/spreadsheetml/2006/main" count="118" uniqueCount="83">
  <si>
    <t>合計</t>
    <rPh sb="0" eb="2">
      <t>ゴウケイ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</si>
  <si>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</si>
  <si>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</si>
  <si>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</si>
  <si>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</si>
  <si>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①人件費</t>
    <rPh sb="1" eb="4">
      <t>ジンケンヒ</t>
    </rPh>
    <phoneticPr fontId="1"/>
  </si>
  <si>
    <t>④賃借費</t>
    <rPh sb="1" eb="3">
      <t>チンシャク</t>
    </rPh>
    <rPh sb="3" eb="4">
      <t>ヒ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</si>
  <si>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</si>
  <si>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</si>
  <si>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１００円</t>
    <rPh sb="3" eb="4">
      <t>エン</t>
    </rPh>
    <phoneticPr fontId="1"/>
  </si>
  <si>
    <t>５０円</t>
    <rPh sb="2" eb="3">
      <t>エン</t>
    </rPh>
    <phoneticPr fontId="1"/>
  </si>
  <si>
    <t>８０円</t>
    <rPh sb="2" eb="3">
      <t>エン</t>
    </rPh>
    <phoneticPr fontId="1"/>
  </si>
  <si>
    <t>４０円</t>
    <rPh sb="2" eb="3">
      <t>エン</t>
    </rPh>
    <phoneticPr fontId="1"/>
  </si>
  <si>
    <t>一般</t>
    <rPh sb="0" eb="2">
      <t>イッパン</t>
    </rPh>
    <phoneticPr fontId="1"/>
  </si>
  <si>
    <t>団体</t>
    <rPh sb="0" eb="2">
      <t>ダンタイ</t>
    </rPh>
    <phoneticPr fontId="1"/>
  </si>
  <si>
    <t>有料</t>
    <rPh sb="0" eb="2">
      <t>ユウリョウ</t>
    </rPh>
    <phoneticPr fontId="1"/>
  </si>
  <si>
    <t>減免</t>
    <rPh sb="0" eb="2">
      <t>ゲンメン</t>
    </rPh>
    <phoneticPr fontId="1"/>
  </si>
  <si>
    <t>乳幼児</t>
    <rPh sb="0" eb="3">
      <t>ニュウヨウジ</t>
    </rPh>
    <phoneticPr fontId="1"/>
  </si>
  <si>
    <t>ネイチャーセンター
のみ利用</t>
    <rPh sb="12" eb="14">
      <t>リヨウ</t>
    </rPh>
    <phoneticPr fontId="1"/>
  </si>
  <si>
    <t>無料</t>
    <rPh sb="0" eb="2">
      <t>ムリョウ</t>
    </rPh>
    <phoneticPr fontId="1"/>
  </si>
  <si>
    <t>（単位：人）</t>
    <rPh sb="1" eb="3">
      <t>タンイ</t>
    </rPh>
    <rPh sb="4" eb="5">
      <t>ヒト</t>
    </rPh>
    <phoneticPr fontId="1"/>
  </si>
  <si>
    <t>H26年度</t>
    <rPh sb="3" eb="4">
      <t>ネン</t>
    </rPh>
    <rPh sb="4" eb="5">
      <t>ド</t>
    </rPh>
    <phoneticPr fontId="1"/>
  </si>
  <si>
    <t>H27年度</t>
    <rPh sb="3" eb="4">
      <t>ネン</t>
    </rPh>
    <rPh sb="4" eb="5">
      <t>ド</t>
    </rPh>
    <phoneticPr fontId="1"/>
  </si>
  <si>
    <t>H28年度</t>
    <rPh sb="3" eb="4">
      <t>ネン</t>
    </rPh>
    <rPh sb="4" eb="5">
      <t>ド</t>
    </rPh>
    <phoneticPr fontId="1"/>
  </si>
  <si>
    <t>②光熱水費</t>
    <rPh sb="1" eb="5">
      <t>コウネツスイヒ</t>
    </rPh>
    <phoneticPr fontId="1"/>
  </si>
  <si>
    <t>③維持管理経費</t>
    <rPh sb="1" eb="3">
      <t>イジ</t>
    </rPh>
    <rPh sb="3" eb="5">
      <t>カンリ</t>
    </rPh>
    <rPh sb="5" eb="7">
      <t>ケイヒ</t>
    </rPh>
    <phoneticPr fontId="1"/>
  </si>
  <si>
    <t>⑤役務費</t>
    <rPh sb="1" eb="3">
      <t>エキム</t>
    </rPh>
    <rPh sb="3" eb="4">
      <t>ヒ</t>
    </rPh>
    <phoneticPr fontId="1"/>
  </si>
  <si>
    <t>⑦その他</t>
    <rPh sb="3" eb="4">
      <t>タ</t>
    </rPh>
    <phoneticPr fontId="1"/>
  </si>
  <si>
    <t>１　指定管理料</t>
    <rPh sb="2" eb="4">
      <t>シテイ</t>
    </rPh>
    <rPh sb="4" eb="6">
      <t>カンリ</t>
    </rPh>
    <rPh sb="6" eb="7">
      <t>リョウ</t>
    </rPh>
    <phoneticPr fontId="1"/>
  </si>
  <si>
    <t>２　利用料金収入</t>
    <rPh sb="2" eb="4">
      <t>リヨウ</t>
    </rPh>
    <rPh sb="4" eb="6">
      <t>リョウキン</t>
    </rPh>
    <rPh sb="6" eb="8">
      <t>シュウニュウ</t>
    </rPh>
    <phoneticPr fontId="1"/>
  </si>
  <si>
    <t>３　自主事業収入</t>
    <rPh sb="2" eb="4">
      <t>ジシュ</t>
    </rPh>
    <rPh sb="4" eb="6">
      <t>ジギョウ</t>
    </rPh>
    <rPh sb="6" eb="8">
      <t>シュウニュウ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</si>
  <si>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</si>
  <si>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</si>
  <si>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（うち電気代）</t>
    <rPh sb="3" eb="6">
      <t>デンキダイ</t>
    </rPh>
    <phoneticPr fontId="1"/>
  </si>
  <si>
    <t>（うち水道代）</t>
    <rPh sb="3" eb="5">
      <t>スイドウ</t>
    </rPh>
    <rPh sb="5" eb="6">
      <t>ダイ</t>
    </rPh>
    <phoneticPr fontId="1"/>
  </si>
  <si>
    <t>（単位：円）</t>
    <rPh sb="1" eb="3">
      <t>タンイ</t>
    </rPh>
    <rPh sb="4" eb="5">
      <t>エン</t>
    </rPh>
    <phoneticPr fontId="1"/>
  </si>
  <si>
    <t>⑥消耗品費</t>
    <rPh sb="1" eb="4">
      <t>ショウモウヒン</t>
    </rPh>
    <rPh sb="4" eb="5">
      <t>ヒ</t>
    </rPh>
    <phoneticPr fontId="1"/>
  </si>
  <si>
    <t>（うち設備使用料）</t>
    <rPh sb="3" eb="5">
      <t>セツビ</t>
    </rPh>
    <rPh sb="5" eb="8">
      <t>シヨウリョウ</t>
    </rPh>
    <phoneticPr fontId="1"/>
  </si>
  <si>
    <t>積算資料１：利用者数の推移（平成26年度～平成29年度）</t>
    <rPh sb="0" eb="2">
      <t>セキサン</t>
    </rPh>
    <rPh sb="2" eb="4">
      <t>シリョウ</t>
    </rPh>
    <rPh sb="6" eb="8">
      <t>リヨウ</t>
    </rPh>
    <rPh sb="8" eb="9">
      <t>シャ</t>
    </rPh>
    <rPh sb="9" eb="10">
      <t>スウ</t>
    </rPh>
    <rPh sb="11" eb="13">
      <t>スイイ</t>
    </rPh>
    <rPh sb="14" eb="16">
      <t>ヘイセイ</t>
    </rPh>
    <rPh sb="18" eb="20">
      <t>ネンド</t>
    </rPh>
    <rPh sb="21" eb="23">
      <t>ヘイセイ</t>
    </rPh>
    <rPh sb="25" eb="27">
      <t>ネンド</t>
    </rPh>
    <phoneticPr fontId="1"/>
  </si>
  <si>
    <t>（１）ビオトープ入園者数の推移</t>
    <rPh sb="8" eb="11">
      <t>ニュウエンシャ</t>
    </rPh>
    <rPh sb="11" eb="12">
      <t>スウ</t>
    </rPh>
    <rPh sb="13" eb="15">
      <t>スイイ</t>
    </rPh>
    <phoneticPr fontId="1"/>
  </si>
  <si>
    <t>（２）エコツアー（ガイドツアー）利用者数の推移</t>
    <rPh sb="16" eb="18">
      <t>リヨウ</t>
    </rPh>
    <rPh sb="18" eb="19">
      <t>シャ</t>
    </rPh>
    <rPh sb="19" eb="20">
      <t>スウ</t>
    </rPh>
    <rPh sb="21" eb="23">
      <t>スイイ</t>
    </rPh>
    <phoneticPr fontId="1"/>
  </si>
  <si>
    <t>H29年度</t>
    <rPh sb="3" eb="4">
      <t>ネン</t>
    </rPh>
    <rPh sb="4" eb="5">
      <t>ド</t>
    </rPh>
    <phoneticPr fontId="1"/>
  </si>
  <si>
    <t>エコツアー利用者（区分なし）</t>
    <rPh sb="5" eb="8">
      <t>リヨウシャ</t>
    </rPh>
    <rPh sb="9" eb="11">
      <t>クブン</t>
    </rPh>
    <phoneticPr fontId="1"/>
  </si>
  <si>
    <t>職種（職名）</t>
    <rPh sb="0" eb="2">
      <t>ショクシュ</t>
    </rPh>
    <rPh sb="3" eb="5">
      <t>ショクメイ</t>
    </rPh>
    <phoneticPr fontId="1"/>
  </si>
  <si>
    <t>担当業務名</t>
    <rPh sb="0" eb="2">
      <t>タントウ</t>
    </rPh>
    <rPh sb="2" eb="5">
      <t>ギョウムメイ</t>
    </rPh>
    <phoneticPr fontId="1"/>
  </si>
  <si>
    <t>能力、資格、実務経験等</t>
    <rPh sb="0" eb="2">
      <t>ノウリョク</t>
    </rPh>
    <rPh sb="3" eb="5">
      <t>シカク</t>
    </rPh>
    <rPh sb="6" eb="8">
      <t>ジツム</t>
    </rPh>
    <rPh sb="8" eb="10">
      <t>ケイケン</t>
    </rPh>
    <rPh sb="10" eb="11">
      <t>トウ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</si>
  <si>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</si>
  <si>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</si>
  <si>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パート</t>
    <phoneticPr fontId="1"/>
  </si>
  <si>
    <t>職員の
年齢層</t>
    <rPh sb="0" eb="2">
      <t>ショクイン</t>
    </rPh>
    <rPh sb="4" eb="7">
      <t>ネンレイソウ</t>
    </rPh>
    <phoneticPr fontId="1"/>
  </si>
  <si>
    <t>一週間の
勤務時間</t>
    <rPh sb="0" eb="3">
      <t>イッシュウカン</t>
    </rPh>
    <rPh sb="5" eb="7">
      <t>キンム</t>
    </rPh>
    <rPh sb="7" eb="9">
      <t>ジカン</t>
    </rPh>
    <phoneticPr fontId="1"/>
  </si>
  <si>
    <t>積算資料３：人員配置について</t>
    <rPh sb="0" eb="2">
      <t>セキサン</t>
    </rPh>
    <rPh sb="2" eb="4">
      <t>シリョウ</t>
    </rPh>
    <rPh sb="6" eb="8">
      <t>ジンイン</t>
    </rPh>
    <rPh sb="8" eb="10">
      <t>ハイチ</t>
    </rPh>
    <phoneticPr fontId="1"/>
  </si>
  <si>
    <t>センター長</t>
    <rPh sb="4" eb="5">
      <t>チョウ</t>
    </rPh>
    <phoneticPr fontId="1"/>
  </si>
  <si>
    <t>事務担当</t>
    <rPh sb="0" eb="2">
      <t>ジム</t>
    </rPh>
    <rPh sb="2" eb="4">
      <t>タントウ</t>
    </rPh>
    <phoneticPr fontId="1"/>
  </si>
  <si>
    <t>チーフガイド</t>
    <phoneticPr fontId="1"/>
  </si>
  <si>
    <t>ガイド</t>
  </si>
  <si>
    <t>ガイド</t>
    <phoneticPr fontId="1"/>
  </si>
  <si>
    <t>施設管理責任者</t>
    <rPh sb="0" eb="2">
      <t>シセツ</t>
    </rPh>
    <rPh sb="2" eb="4">
      <t>カンリ</t>
    </rPh>
    <rPh sb="4" eb="6">
      <t>セキニン</t>
    </rPh>
    <rPh sb="6" eb="7">
      <t>シャ</t>
    </rPh>
    <phoneticPr fontId="1"/>
  </si>
  <si>
    <t>センター長補佐、営業・広報及び人材育成担当、一般事務業務</t>
    <rPh sb="4" eb="5">
      <t>チョウ</t>
    </rPh>
    <rPh sb="5" eb="7">
      <t>ホサ</t>
    </rPh>
    <rPh sb="8" eb="10">
      <t>エイギョウ</t>
    </rPh>
    <rPh sb="11" eb="13">
      <t>コウホウ</t>
    </rPh>
    <rPh sb="13" eb="14">
      <t>オヨ</t>
    </rPh>
    <rPh sb="15" eb="17">
      <t>ジンザイ</t>
    </rPh>
    <rPh sb="17" eb="19">
      <t>イクセイ</t>
    </rPh>
    <rPh sb="19" eb="21">
      <t>タントウ</t>
    </rPh>
    <rPh sb="22" eb="24">
      <t>イッパン</t>
    </rPh>
    <rPh sb="24" eb="26">
      <t>ジム</t>
    </rPh>
    <rPh sb="26" eb="28">
      <t>ギョウム</t>
    </rPh>
    <phoneticPr fontId="1"/>
  </si>
  <si>
    <t>ガイド及び一般事務業務</t>
    <rPh sb="3" eb="4">
      <t>オヨ</t>
    </rPh>
    <rPh sb="5" eb="7">
      <t>イッパン</t>
    </rPh>
    <rPh sb="7" eb="9">
      <t>ジム</t>
    </rPh>
    <rPh sb="9" eb="11">
      <t>ギョウム</t>
    </rPh>
    <phoneticPr fontId="1"/>
  </si>
  <si>
    <t>ガイド補助・事務業務等</t>
    <rPh sb="3" eb="5">
      <t>ホジョ</t>
    </rPh>
    <rPh sb="6" eb="8">
      <t>ジム</t>
    </rPh>
    <rPh sb="8" eb="10">
      <t>ギョウム</t>
    </rPh>
    <rPh sb="10" eb="11">
      <t>トウ</t>
    </rPh>
    <phoneticPr fontId="1"/>
  </si>
  <si>
    <t>ビオトープ勤務６年</t>
    <rPh sb="5" eb="7">
      <t>キンム</t>
    </rPh>
    <rPh sb="8" eb="9">
      <t>ネン</t>
    </rPh>
    <phoneticPr fontId="1"/>
  </si>
  <si>
    <t>ビオトープ勤務４年</t>
    <rPh sb="5" eb="7">
      <t>キンム</t>
    </rPh>
    <rPh sb="8" eb="9">
      <t>ネン</t>
    </rPh>
    <phoneticPr fontId="1"/>
  </si>
  <si>
    <t>〇</t>
    <phoneticPr fontId="1"/>
  </si>
  <si>
    <t>ガイド補助・事務
(2名で１名カウント）</t>
    <rPh sb="3" eb="5">
      <t>ホジョ</t>
    </rPh>
    <rPh sb="6" eb="8">
      <t>ジム</t>
    </rPh>
    <rPh sb="11" eb="12">
      <t>メイ</t>
    </rPh>
    <rPh sb="14" eb="15">
      <t>メイ</t>
    </rPh>
    <phoneticPr fontId="1"/>
  </si>
  <si>
    <t>５０代</t>
    <rPh sb="2" eb="3">
      <t>ダイ</t>
    </rPh>
    <phoneticPr fontId="1"/>
  </si>
  <si>
    <t>３０代</t>
    <rPh sb="2" eb="3">
      <t>ダイ</t>
    </rPh>
    <phoneticPr fontId="1"/>
  </si>
  <si>
    <t>６０代</t>
    <rPh sb="2" eb="3">
      <t>ダイ</t>
    </rPh>
    <phoneticPr fontId="1"/>
  </si>
  <si>
    <t>４０代</t>
    <rPh sb="2" eb="3">
      <t>ダイ</t>
    </rPh>
    <phoneticPr fontId="1"/>
  </si>
  <si>
    <t>２０代</t>
    <rPh sb="2" eb="3">
      <t>ダイ</t>
    </rPh>
    <phoneticPr fontId="1"/>
  </si>
  <si>
    <t>※上記は、現行の人員体制であり、最低人員を定めたものではありません。人員配置にあたっても応募者の自由な提案によることが
　できます。</t>
    <rPh sb="1" eb="3">
      <t>ジョウキ</t>
    </rPh>
    <rPh sb="5" eb="7">
      <t>ゲンコウ</t>
    </rPh>
    <rPh sb="8" eb="10">
      <t>ジンイン</t>
    </rPh>
    <rPh sb="10" eb="12">
      <t>タイセイ</t>
    </rPh>
    <rPh sb="16" eb="18">
      <t>サイテイ</t>
    </rPh>
    <rPh sb="18" eb="20">
      <t>ジンイン</t>
    </rPh>
    <rPh sb="21" eb="22">
      <t>サダ</t>
    </rPh>
    <rPh sb="34" eb="36">
      <t>ジンイン</t>
    </rPh>
    <rPh sb="36" eb="38">
      <t>ハイチ</t>
    </rPh>
    <rPh sb="44" eb="47">
      <t>オウボシャ</t>
    </rPh>
    <rPh sb="48" eb="50">
      <t>ジユウ</t>
    </rPh>
    <rPh sb="51" eb="53">
      <t>テイアン</t>
    </rPh>
    <phoneticPr fontId="1"/>
  </si>
  <si>
    <t>（うちビオトープ入園料）</t>
    <rPh sb="8" eb="10">
      <t>ニュウエン</t>
    </rPh>
    <phoneticPr fontId="1"/>
  </si>
  <si>
    <t>（うち講義室利用料）</t>
    <rPh sb="3" eb="6">
      <t>コウギシツ</t>
    </rPh>
    <rPh sb="6" eb="8">
      <t>リヨウ</t>
    </rPh>
    <rPh sb="8" eb="9">
      <t>リョウ</t>
    </rPh>
    <phoneticPr fontId="1"/>
  </si>
  <si>
    <t>（うちイベント収入）</t>
    <rPh sb="7" eb="9">
      <t>シュウニュウ</t>
    </rPh>
    <phoneticPr fontId="1"/>
  </si>
  <si>
    <t>（うち書籍等収入）</t>
    <rPh sb="3" eb="5">
      <t>ショセキ</t>
    </rPh>
    <rPh sb="5" eb="6">
      <t>トウ</t>
    </rPh>
    <rPh sb="6" eb="8">
      <t>シュウニュウ</t>
    </rPh>
    <phoneticPr fontId="1"/>
  </si>
  <si>
    <t>（うち自販機収入）</t>
    <rPh sb="3" eb="6">
      <t>ジハンキ</t>
    </rPh>
    <rPh sb="6" eb="8">
      <t>シュウニュウ</t>
    </rPh>
    <phoneticPr fontId="1"/>
  </si>
  <si>
    <t>積算資料２：収入・支出の推移（平成26年度～平成29年度）</t>
    <rPh sb="0" eb="2">
      <t>セキサン</t>
    </rPh>
    <rPh sb="2" eb="4">
      <t>シリョウ</t>
    </rPh>
    <rPh sb="6" eb="8">
      <t>シュウニュウ</t>
    </rPh>
    <rPh sb="9" eb="11">
      <t>シシュツ</t>
    </rPh>
    <rPh sb="12" eb="14">
      <t>スイイ</t>
    </rPh>
    <rPh sb="15" eb="17">
      <t>ヘイセイ</t>
    </rPh>
    <rPh sb="19" eb="21">
      <t>ネンド</t>
    </rPh>
    <rPh sb="22" eb="24">
      <t>ヘイセイ</t>
    </rPh>
    <rPh sb="26" eb="28">
      <t>ネンド</t>
    </rPh>
    <phoneticPr fontId="1"/>
  </si>
  <si>
    <t>①小計</t>
    <rPh sb="1" eb="3">
      <t>ショウケイ</t>
    </rPh>
    <phoneticPr fontId="1"/>
  </si>
  <si>
    <t>②小計</t>
    <rPh sb="1" eb="3">
      <t>ショウケイ</t>
    </rPh>
    <phoneticPr fontId="1"/>
  </si>
  <si>
    <t>③小計</t>
    <rPh sb="1" eb="3">
      <t>ショウケイ</t>
    </rPh>
    <phoneticPr fontId="1"/>
  </si>
  <si>
    <t>④合計（＝①～③）</t>
    <rPh sb="1" eb="3">
      <t>ゴウケイ</t>
    </rPh>
    <phoneticPr fontId="1"/>
  </si>
  <si>
    <t>年長者・障害者</t>
    <rPh sb="0" eb="3">
      <t>ネンチョウシャ</t>
    </rPh>
    <rPh sb="4" eb="6">
      <t>ショウガイ</t>
    </rPh>
    <rPh sb="6" eb="7">
      <t>シャ</t>
    </rPh>
    <phoneticPr fontId="1"/>
  </si>
  <si>
    <t>文化パスポート</t>
    <rPh sb="0" eb="2">
      <t>ブンカ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</si>
</sst>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17" xfId="0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A4" zoomScale="115" zoomScaleNormal="100" zoomScaleSheetLayoutView="115" workbookViewId="0">
      <selection activeCell="K10" sqref="K10"/>
    </sheetView>
  </sheetViews>
  <sheetFormatPr defaultRowHeight="18.75" x14ac:dyDescent="0.4"/>
  <cols>
    <col min="1" max="3" width="9" customWidth="1"/>
    <col min="5" max="8" width="10.5" customWidth="1"/>
  </cols>
  <sheetData>
    <row r="1" spans="1:8" ht="27.75" customHeight="1" x14ac:dyDescent="0.4">
      <c r="A1" s="41" t="s">
        <v>38</v>
      </c>
      <c r="B1" s="41"/>
      <c r="C1" s="41"/>
      <c r="D1" s="41"/>
      <c r="E1" s="41"/>
      <c r="F1" s="41"/>
      <c r="G1" s="41"/>
      <c r="H1" s="5"/>
    </row>
    <row r="2" spans="1:8" ht="27.75" customHeight="1" x14ac:dyDescent="0.4">
      <c r="A2" s="7" t="s">
        <v>39</v>
      </c>
      <c r="B2" s="7"/>
      <c r="C2" s="7"/>
      <c r="D2" s="7"/>
      <c r="E2" s="7"/>
      <c r="F2" s="7"/>
      <c r="G2" s="49" t="s">
        <v>20</v>
      </c>
      <c r="H2" s="49"/>
    </row>
    <row r="3" spans="1:8" ht="27.75" customHeight="1" x14ac:dyDescent="0.4">
      <c r="E3" s="3" t="s">
        <v>21</v>
      </c>
      <c r="F3" s="3" t="s">
        <v>22</v>
      </c>
      <c r="G3" s="3" t="s">
        <v>23</v>
      </c>
      <c r="H3" s="3" t="s">
        <v>41</v>
      </c>
    </row>
    <row r="4" spans="1:8" ht="27.75" customHeight="1" x14ac:dyDescent="0.4">
      <c r="A4" s="43" t="s">
        <v>15</v>
      </c>
      <c r="B4" s="42" t="s">
        <v>13</v>
      </c>
      <c r="C4" s="3" t="s">
        <v>7</v>
      </c>
      <c r="D4" s="4" t="s">
        <v>9</v>
      </c>
      <c r="E4" s="2">
        <v>4094</v>
      </c>
      <c r="F4" s="2">
        <v>3560</v>
      </c>
      <c r="G4" s="2">
        <v>3064</v>
      </c>
      <c r="H4" s="2">
        <v>2886</v>
      </c>
    </row>
    <row r="5" spans="1:8" ht="27.75" customHeight="1" x14ac:dyDescent="0.4">
      <c r="A5" s="44"/>
      <c r="B5" s="42"/>
      <c r="C5" s="3" t="s">
        <v>8</v>
      </c>
      <c r="D5" s="4" t="s">
        <v>10</v>
      </c>
      <c r="E5" s="2">
        <v>570</v>
      </c>
      <c r="F5" s="2">
        <v>623</v>
      </c>
      <c r="G5" s="2">
        <v>577</v>
      </c>
      <c r="H5" s="2">
        <v>545</v>
      </c>
    </row>
    <row r="6" spans="1:8" ht="27.75" customHeight="1" x14ac:dyDescent="0.4">
      <c r="A6" s="44"/>
      <c r="B6" s="42" t="s">
        <v>14</v>
      </c>
      <c r="C6" s="3" t="s">
        <v>7</v>
      </c>
      <c r="D6" s="4" t="s">
        <v>11</v>
      </c>
      <c r="E6" s="2">
        <v>965</v>
      </c>
      <c r="F6" s="2">
        <v>1215</v>
      </c>
      <c r="G6" s="2">
        <v>329</v>
      </c>
      <c r="H6" s="2">
        <v>455</v>
      </c>
    </row>
    <row r="7" spans="1:8" ht="27.75" customHeight="1" thickBot="1" x14ac:dyDescent="0.45">
      <c r="A7" s="44"/>
      <c r="B7" s="43"/>
      <c r="C7" s="14" t="s">
        <v>8</v>
      </c>
      <c r="D7" s="17" t="s">
        <v>12</v>
      </c>
      <c r="E7" s="9">
        <v>151</v>
      </c>
      <c r="F7" s="9">
        <v>6</v>
      </c>
      <c r="G7" s="9">
        <v>0</v>
      </c>
      <c r="H7" s="9">
        <v>0</v>
      </c>
    </row>
    <row r="8" spans="1:8" ht="27.75" customHeight="1" thickTop="1" x14ac:dyDescent="0.4">
      <c r="A8" s="44"/>
      <c r="B8" s="45" t="s">
        <v>77</v>
      </c>
      <c r="C8" s="46"/>
      <c r="D8" s="47"/>
      <c r="E8" s="10">
        <f>SUM(E4:E7)</f>
        <v>5780</v>
      </c>
      <c r="F8" s="10">
        <f t="shared" ref="F8:H8" si="0">SUM(F4:F7)</f>
        <v>5404</v>
      </c>
      <c r="G8" s="10">
        <f t="shared" si="0"/>
        <v>3970</v>
      </c>
      <c r="H8" s="10">
        <f t="shared" si="0"/>
        <v>3886</v>
      </c>
    </row>
    <row r="9" spans="1:8" ht="27.75" customHeight="1" x14ac:dyDescent="0.4">
      <c r="A9" s="42" t="s">
        <v>16</v>
      </c>
      <c r="B9" s="50" t="s">
        <v>7</v>
      </c>
      <c r="C9" s="52"/>
      <c r="D9" s="43" t="s">
        <v>16</v>
      </c>
      <c r="E9" s="2">
        <v>546</v>
      </c>
      <c r="F9" s="2">
        <v>871</v>
      </c>
      <c r="G9" s="2">
        <v>1294</v>
      </c>
      <c r="H9" s="2">
        <v>971</v>
      </c>
    </row>
    <row r="10" spans="1:8" ht="27.75" customHeight="1" x14ac:dyDescent="0.4">
      <c r="A10" s="42"/>
      <c r="B10" s="50" t="s">
        <v>8</v>
      </c>
      <c r="C10" s="52"/>
      <c r="D10" s="44"/>
      <c r="E10" s="2">
        <v>1885</v>
      </c>
      <c r="F10" s="2">
        <v>2375</v>
      </c>
      <c r="G10" s="2">
        <v>1908</v>
      </c>
      <c r="H10" s="2">
        <v>1972</v>
      </c>
    </row>
    <row r="11" spans="1:8" ht="27.75" customHeight="1" x14ac:dyDescent="0.4">
      <c r="A11" s="42"/>
      <c r="B11" s="50" t="s">
        <v>81</v>
      </c>
      <c r="C11" s="52"/>
      <c r="D11" s="44"/>
      <c r="E11" s="2">
        <v>2936</v>
      </c>
      <c r="F11" s="2">
        <v>2970</v>
      </c>
      <c r="G11" s="2">
        <v>2840</v>
      </c>
      <c r="H11" s="2">
        <v>3410</v>
      </c>
    </row>
    <row r="12" spans="1:8" ht="27.75" customHeight="1" thickBot="1" x14ac:dyDescent="0.45">
      <c r="A12" s="42"/>
      <c r="B12" s="67" t="s">
        <v>82</v>
      </c>
      <c r="C12" s="68"/>
      <c r="D12" s="69"/>
      <c r="E12" s="9">
        <v>946</v>
      </c>
      <c r="F12" s="9">
        <v>1079</v>
      </c>
      <c r="G12" s="9">
        <v>1149</v>
      </c>
      <c r="H12" s="9">
        <v>1386</v>
      </c>
    </row>
    <row r="13" spans="1:8" ht="27.75" customHeight="1" thickTop="1" x14ac:dyDescent="0.4">
      <c r="A13" s="42"/>
      <c r="B13" s="48" t="s">
        <v>78</v>
      </c>
      <c r="C13" s="48"/>
      <c r="D13" s="48"/>
      <c r="E13" s="10">
        <f>SUM(E9:E12)</f>
        <v>6313</v>
      </c>
      <c r="F13" s="10">
        <f t="shared" ref="F13" si="1">SUM(F9:F12)</f>
        <v>7295</v>
      </c>
      <c r="G13" s="10">
        <f t="shared" ref="G13" si="2">SUM(G9:G12)</f>
        <v>7191</v>
      </c>
      <c r="H13" s="10">
        <f t="shared" ref="H13" si="3">SUM(H9:H12)</f>
        <v>7739</v>
      </c>
    </row>
    <row r="14" spans="1:8" ht="27.75" customHeight="1" x14ac:dyDescent="0.4">
      <c r="A14" s="58" t="s">
        <v>18</v>
      </c>
      <c r="B14" s="59"/>
      <c r="C14" s="15" t="s">
        <v>7</v>
      </c>
      <c r="D14" s="42" t="s">
        <v>19</v>
      </c>
      <c r="E14" s="56">
        <v>6309</v>
      </c>
      <c r="F14" s="56">
        <v>5735</v>
      </c>
      <c r="G14" s="2">
        <v>5545</v>
      </c>
      <c r="H14" s="2">
        <v>7128</v>
      </c>
    </row>
    <row r="15" spans="1:8" ht="27.75" customHeight="1" x14ac:dyDescent="0.4">
      <c r="A15" s="60"/>
      <c r="B15" s="61"/>
      <c r="C15" s="15" t="s">
        <v>8</v>
      </c>
      <c r="D15" s="42"/>
      <c r="E15" s="57"/>
      <c r="F15" s="57"/>
      <c r="G15" s="2">
        <v>908</v>
      </c>
      <c r="H15" s="2">
        <v>779</v>
      </c>
    </row>
    <row r="16" spans="1:8" ht="27.75" customHeight="1" thickBot="1" x14ac:dyDescent="0.45">
      <c r="C16" s="16" t="s">
        <v>17</v>
      </c>
      <c r="D16" s="43"/>
      <c r="E16" s="9">
        <v>553</v>
      </c>
      <c r="F16" s="9">
        <v>928</v>
      </c>
      <c r="G16" s="9">
        <v>610</v>
      </c>
      <c r="H16" s="9">
        <v>780</v>
      </c>
    </row>
    <row r="17" spans="1:8" ht="27.75" customHeight="1" thickTop="1" thickBot="1" x14ac:dyDescent="0.45">
      <c r="B17" s="53" t="s">
        <v>79</v>
      </c>
      <c r="C17" s="53"/>
      <c r="D17" s="53"/>
      <c r="E17" s="11">
        <f>SUM(E14:E16)</f>
        <v>6862</v>
      </c>
      <c r="F17" s="11">
        <f t="shared" ref="F17:H17" si="4">SUM(F14:F16)</f>
        <v>6663</v>
      </c>
      <c r="G17" s="11">
        <f t="shared" si="4"/>
        <v>7063</v>
      </c>
      <c r="H17" s="11">
        <f t="shared" si="4"/>
        <v>8687</v>
      </c>
    </row>
    <row r="18" spans="1:8" ht="27.75" customHeight="1" thickTop="1" thickBot="1" x14ac:dyDescent="0.45">
      <c r="B18" s="54" t="s">
        <v>80</v>
      </c>
      <c r="C18" s="55"/>
      <c r="D18" s="55"/>
      <c r="E18" s="12">
        <f>SUM(E8,E13,E17)</f>
        <v>18955</v>
      </c>
      <c r="F18" s="12">
        <f t="shared" ref="F18:H18" si="5">SUM(F8,F13,F17)</f>
        <v>19362</v>
      </c>
      <c r="G18" s="12">
        <f t="shared" si="5"/>
        <v>18224</v>
      </c>
      <c r="H18" s="13">
        <f t="shared" si="5"/>
        <v>20312</v>
      </c>
    </row>
    <row r="19" spans="1:8" ht="19.5" thickTop="1" x14ac:dyDescent="0.4"/>
    <row r="20" spans="1:8" ht="27.75" customHeight="1" x14ac:dyDescent="0.4">
      <c r="A20" s="7" t="s">
        <v>40</v>
      </c>
      <c r="B20" s="7"/>
      <c r="C20" s="7"/>
      <c r="D20" s="7"/>
      <c r="E20" s="7"/>
      <c r="F20" s="7"/>
      <c r="G20" s="7"/>
      <c r="H20" s="40" t="s">
        <v>20</v>
      </c>
    </row>
    <row r="21" spans="1:8" ht="27.75" customHeight="1" x14ac:dyDescent="0.4">
      <c r="E21" s="6" t="s">
        <v>21</v>
      </c>
      <c r="F21" s="6" t="s">
        <v>22</v>
      </c>
      <c r="G21" s="6" t="s">
        <v>23</v>
      </c>
      <c r="H21" s="6" t="s">
        <v>41</v>
      </c>
    </row>
    <row r="22" spans="1:8" ht="27.75" customHeight="1" x14ac:dyDescent="0.4">
      <c r="A22" s="50" t="s">
        <v>42</v>
      </c>
      <c r="B22" s="51"/>
      <c r="C22" s="51"/>
      <c r="D22" s="52"/>
      <c r="E22" s="26">
        <v>6437</v>
      </c>
      <c r="F22" s="26">
        <v>4548</v>
      </c>
      <c r="G22" s="26">
        <v>4819</v>
      </c>
      <c r="H22" s="26">
        <v>4476</v>
      </c>
    </row>
  </sheetData>
  <mergeCells count="20">
    <mergeCell ref="A22:D22"/>
    <mergeCell ref="B17:D17"/>
    <mergeCell ref="B18:D18"/>
    <mergeCell ref="E14:E15"/>
    <mergeCell ref="F14:F15"/>
    <mergeCell ref="A14:B15"/>
    <mergeCell ref="D14:D16"/>
    <mergeCell ref="A1:G1"/>
    <mergeCell ref="D9:D12"/>
    <mergeCell ref="A4:A8"/>
    <mergeCell ref="B8:D8"/>
    <mergeCell ref="A9:A13"/>
    <mergeCell ref="B13:D13"/>
    <mergeCell ref="B4:B5"/>
    <mergeCell ref="B6:B7"/>
    <mergeCell ref="G2:H2"/>
    <mergeCell ref="B9:C9"/>
    <mergeCell ref="B10:C10"/>
    <mergeCell ref="B11:C11"/>
    <mergeCell ref="B12:C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4" sqref="H4"/>
    </sheetView>
  </sheetViews>
  <sheetFormatPr defaultRowHeight="18.75" x14ac:dyDescent="0.4"/>
  <cols>
    <col min="1" max="1" width="7" customWidth="1"/>
    <col min="2" max="2" width="17.75" customWidth="1"/>
    <col min="3" max="6" width="13.75" customWidth="1"/>
  </cols>
  <sheetData>
    <row r="1" spans="1:6" ht="27.75" customHeight="1" x14ac:dyDescent="0.4">
      <c r="A1" s="41" t="s">
        <v>76</v>
      </c>
      <c r="B1" s="41"/>
      <c r="C1" s="41"/>
      <c r="D1" s="41"/>
      <c r="E1" s="41"/>
      <c r="F1" s="39" t="s">
        <v>35</v>
      </c>
    </row>
    <row r="2" spans="1:6" ht="27.75" customHeight="1" x14ac:dyDescent="0.4">
      <c r="A2" s="7"/>
      <c r="B2" s="7"/>
      <c r="C2" s="7"/>
      <c r="D2" s="7"/>
      <c r="E2" s="7"/>
      <c r="F2" s="8"/>
    </row>
    <row r="3" spans="1:6" ht="27.75" customHeight="1" thickBot="1" x14ac:dyDescent="0.45">
      <c r="C3" s="27" t="s">
        <v>1</v>
      </c>
      <c r="D3" s="27" t="s">
        <v>2</v>
      </c>
      <c r="E3" s="27" t="s">
        <v>3</v>
      </c>
      <c r="F3" s="27" t="s">
        <v>4</v>
      </c>
    </row>
    <row r="4" spans="1:6" ht="27.75" customHeight="1" thickTop="1" thickBot="1" x14ac:dyDescent="0.45">
      <c r="A4" s="63" t="s">
        <v>31</v>
      </c>
      <c r="B4" s="32" t="s">
        <v>28</v>
      </c>
      <c r="C4" s="36">
        <v>43947000</v>
      </c>
      <c r="D4" s="36">
        <v>44154000</v>
      </c>
      <c r="E4" s="36">
        <v>44043000</v>
      </c>
      <c r="F4" s="37">
        <v>44039000</v>
      </c>
    </row>
    <row r="5" spans="1:6" ht="27.75" customHeight="1" thickTop="1" thickBot="1" x14ac:dyDescent="0.45">
      <c r="A5" s="64"/>
      <c r="B5" s="32" t="s">
        <v>29</v>
      </c>
      <c r="C5" s="36">
        <f>SUM(C6:C8)</f>
        <v>521140</v>
      </c>
      <c r="D5" s="36">
        <f t="shared" ref="D5:F5" si="0">SUM(D6:D8)</f>
        <v>484590</v>
      </c>
      <c r="E5" s="36">
        <f t="shared" si="0"/>
        <v>355250</v>
      </c>
      <c r="F5" s="37">
        <f t="shared" si="0"/>
        <v>352250</v>
      </c>
    </row>
    <row r="6" spans="1:6" ht="27.75" customHeight="1" thickTop="1" x14ac:dyDescent="0.4">
      <c r="A6" s="44"/>
      <c r="B6" s="31" t="s">
        <v>71</v>
      </c>
      <c r="C6" s="33">
        <v>521140</v>
      </c>
      <c r="D6" s="33">
        <v>484590</v>
      </c>
      <c r="E6" s="33">
        <v>355250</v>
      </c>
      <c r="F6" s="33">
        <v>352250</v>
      </c>
    </row>
    <row r="7" spans="1:6" ht="27.75" customHeight="1" x14ac:dyDescent="0.4">
      <c r="A7" s="44"/>
      <c r="B7" s="30" t="s">
        <v>72</v>
      </c>
      <c r="C7" s="34">
        <v>0</v>
      </c>
      <c r="D7" s="34">
        <v>0</v>
      </c>
      <c r="E7" s="34">
        <v>0</v>
      </c>
      <c r="F7" s="34">
        <v>0</v>
      </c>
    </row>
    <row r="8" spans="1:6" ht="27.75" customHeight="1" thickBot="1" x14ac:dyDescent="0.45">
      <c r="A8" s="44"/>
      <c r="B8" s="30" t="s">
        <v>37</v>
      </c>
      <c r="C8" s="34">
        <v>0</v>
      </c>
      <c r="D8" s="34">
        <v>0</v>
      </c>
      <c r="E8" s="34">
        <v>0</v>
      </c>
      <c r="F8" s="34">
        <v>0</v>
      </c>
    </row>
    <row r="9" spans="1:6" ht="27.75" customHeight="1" thickTop="1" thickBot="1" x14ac:dyDescent="0.45">
      <c r="A9" s="64"/>
      <c r="B9" s="32" t="s">
        <v>30</v>
      </c>
      <c r="C9" s="36">
        <f>SUM(C10:C12)</f>
        <v>198495</v>
      </c>
      <c r="D9" s="36">
        <f t="shared" ref="D9:F9" si="1">SUM(D10:D12)</f>
        <v>280044</v>
      </c>
      <c r="E9" s="36">
        <f t="shared" si="1"/>
        <v>280316</v>
      </c>
      <c r="F9" s="37">
        <f t="shared" si="1"/>
        <v>266868</v>
      </c>
    </row>
    <row r="10" spans="1:6" ht="27.75" customHeight="1" thickTop="1" x14ac:dyDescent="0.4">
      <c r="A10" s="44"/>
      <c r="B10" s="31" t="s">
        <v>73</v>
      </c>
      <c r="C10" s="33">
        <v>60000</v>
      </c>
      <c r="D10" s="33">
        <v>67808</v>
      </c>
      <c r="E10" s="33">
        <v>73514</v>
      </c>
      <c r="F10" s="33">
        <v>94768</v>
      </c>
    </row>
    <row r="11" spans="1:6" ht="27.75" customHeight="1" x14ac:dyDescent="0.4">
      <c r="A11" s="44"/>
      <c r="B11" s="30" t="s">
        <v>75</v>
      </c>
      <c r="C11" s="34">
        <v>63001</v>
      </c>
      <c r="D11" s="34">
        <v>79300</v>
      </c>
      <c r="E11" s="34">
        <v>142000</v>
      </c>
      <c r="F11" s="34">
        <v>132500</v>
      </c>
    </row>
    <row r="12" spans="1:6" ht="27.75" customHeight="1" thickBot="1" x14ac:dyDescent="0.45">
      <c r="A12" s="62"/>
      <c r="B12" s="30" t="s">
        <v>74</v>
      </c>
      <c r="C12" s="34">
        <f>50400+25094</f>
        <v>75494</v>
      </c>
      <c r="D12" s="34">
        <f>121500+11436</f>
        <v>132936</v>
      </c>
      <c r="E12" s="34">
        <f>62300+2502</f>
        <v>64802</v>
      </c>
      <c r="F12" s="34">
        <f>39600+0</f>
        <v>39600</v>
      </c>
    </row>
    <row r="13" spans="1:6" ht="27.75" customHeight="1" thickTop="1" x14ac:dyDescent="0.4">
      <c r="B13" s="23" t="s">
        <v>0</v>
      </c>
      <c r="C13" s="38">
        <f>SUM(C4,C5,C9)</f>
        <v>44666635</v>
      </c>
      <c r="D13" s="38">
        <f t="shared" ref="D13:F13" si="2">SUM(D4,D5,D9)</f>
        <v>44918634</v>
      </c>
      <c r="E13" s="38">
        <f t="shared" si="2"/>
        <v>44678566</v>
      </c>
      <c r="F13" s="38">
        <f t="shared" si="2"/>
        <v>44658118</v>
      </c>
    </row>
    <row r="14" spans="1:6" ht="27.75" customHeight="1" x14ac:dyDescent="0.4">
      <c r="C14" s="8"/>
      <c r="D14" s="8"/>
      <c r="E14" s="8"/>
      <c r="F14" s="8"/>
    </row>
    <row r="15" spans="1:6" ht="27.75" customHeight="1" x14ac:dyDescent="0.4">
      <c r="A15" s="43" t="s">
        <v>32</v>
      </c>
      <c r="B15" s="1" t="s">
        <v>5</v>
      </c>
      <c r="C15" s="21">
        <v>27777785</v>
      </c>
      <c r="D15" s="21">
        <v>28025283</v>
      </c>
      <c r="E15" s="21">
        <v>28726083</v>
      </c>
      <c r="F15" s="21">
        <v>29225193</v>
      </c>
    </row>
    <row r="16" spans="1:6" ht="27.75" customHeight="1" x14ac:dyDescent="0.4">
      <c r="A16" s="44"/>
      <c r="B16" s="1" t="s">
        <v>24</v>
      </c>
      <c r="C16" s="21">
        <f>SUM(C17:C18)</f>
        <v>1258866.3600000001</v>
      </c>
      <c r="D16" s="21">
        <f t="shared" ref="D16:F16" si="3">SUM(D17:D18)</f>
        <v>1170130.32</v>
      </c>
      <c r="E16" s="21">
        <f t="shared" si="3"/>
        <v>1196175.6000000001</v>
      </c>
      <c r="F16" s="21">
        <f t="shared" si="3"/>
        <v>1231092</v>
      </c>
    </row>
    <row r="17" spans="1:6" ht="27.75" customHeight="1" x14ac:dyDescent="0.4">
      <c r="A17" s="44"/>
      <c r="B17" s="19" t="s">
        <v>33</v>
      </c>
      <c r="C17" s="35">
        <f>1077589*1.08</f>
        <v>1163796.1200000001</v>
      </c>
      <c r="D17" s="35">
        <f>1036387*1.08</f>
        <v>1119297.96</v>
      </c>
      <c r="E17" s="35">
        <f>1040943*1.08</f>
        <v>1124218.4400000002</v>
      </c>
      <c r="F17" s="35">
        <v>1183395</v>
      </c>
    </row>
    <row r="18" spans="1:6" ht="27.75" customHeight="1" x14ac:dyDescent="0.4">
      <c r="A18" s="44"/>
      <c r="B18" s="19" t="s">
        <v>34</v>
      </c>
      <c r="C18" s="35">
        <f>88028*1.08</f>
        <v>95070.24</v>
      </c>
      <c r="D18" s="35">
        <f>47067*1.08</f>
        <v>50832.36</v>
      </c>
      <c r="E18" s="35">
        <f>66627*1.08</f>
        <v>71957.16</v>
      </c>
      <c r="F18" s="35">
        <v>47697</v>
      </c>
    </row>
    <row r="19" spans="1:6" ht="27.75" customHeight="1" x14ac:dyDescent="0.4">
      <c r="A19" s="44"/>
      <c r="B19" s="1" t="s">
        <v>25</v>
      </c>
      <c r="C19" s="21">
        <f>7543637-C16</f>
        <v>6284770.6399999997</v>
      </c>
      <c r="D19" s="21">
        <f>8836700-D16</f>
        <v>7666569.6799999997</v>
      </c>
      <c r="E19" s="21">
        <f>9033432-E16</f>
        <v>7837256.4000000004</v>
      </c>
      <c r="F19" s="21">
        <f>9338793-F16</f>
        <v>8107701</v>
      </c>
    </row>
    <row r="20" spans="1:6" ht="27.75" customHeight="1" x14ac:dyDescent="0.4">
      <c r="A20" s="44"/>
      <c r="B20" s="1" t="s">
        <v>6</v>
      </c>
      <c r="C20" s="21">
        <v>1448961</v>
      </c>
      <c r="D20" s="21">
        <v>1499058</v>
      </c>
      <c r="E20" s="21">
        <v>1497352</v>
      </c>
      <c r="F20" s="21">
        <v>1502451</v>
      </c>
    </row>
    <row r="21" spans="1:6" ht="27.75" customHeight="1" x14ac:dyDescent="0.4">
      <c r="A21" s="44"/>
      <c r="B21" s="1" t="s">
        <v>26</v>
      </c>
      <c r="C21" s="21">
        <v>527725</v>
      </c>
      <c r="D21" s="21">
        <v>614460</v>
      </c>
      <c r="E21" s="21">
        <v>433729</v>
      </c>
      <c r="F21" s="21">
        <v>536088</v>
      </c>
    </row>
    <row r="22" spans="1:6" ht="27.75" customHeight="1" x14ac:dyDescent="0.4">
      <c r="A22" s="44"/>
      <c r="B22" s="20" t="s">
        <v>36</v>
      </c>
      <c r="C22" s="22">
        <v>1584174</v>
      </c>
      <c r="D22" s="22">
        <v>1592547</v>
      </c>
      <c r="E22" s="22">
        <v>1397644</v>
      </c>
      <c r="F22" s="22">
        <v>1665350</v>
      </c>
    </row>
    <row r="23" spans="1:6" ht="27.75" customHeight="1" thickBot="1" x14ac:dyDescent="0.45">
      <c r="A23" s="62"/>
      <c r="B23" s="20" t="s">
        <v>27</v>
      </c>
      <c r="C23" s="22">
        <f>1656899+4127453+1</f>
        <v>5784353</v>
      </c>
      <c r="D23" s="22">
        <f>1641923+2708663</f>
        <v>4350586</v>
      </c>
      <c r="E23" s="22">
        <f>1657382+1932944</f>
        <v>3590326</v>
      </c>
      <c r="F23" s="22">
        <f>1222072+1168171</f>
        <v>2390243</v>
      </c>
    </row>
    <row r="24" spans="1:6" ht="27.75" customHeight="1" thickTop="1" x14ac:dyDescent="0.4">
      <c r="A24" s="25"/>
      <c r="B24" s="23" t="s">
        <v>0</v>
      </c>
      <c r="C24" s="24">
        <f>SUM(C15,C16,C19,C20,C21,C22,C23)</f>
        <v>44666635</v>
      </c>
      <c r="D24" s="24">
        <f t="shared" ref="D24:F24" si="4">SUM(D15,D16,D19,D20,D21,D22,D23)</f>
        <v>44918634</v>
      </c>
      <c r="E24" s="24">
        <f t="shared" si="4"/>
        <v>44678566</v>
      </c>
      <c r="F24" s="24">
        <f t="shared" si="4"/>
        <v>44658118</v>
      </c>
    </row>
  </sheetData>
  <mergeCells count="3">
    <mergeCell ref="A1:E1"/>
    <mergeCell ref="A15:A23"/>
    <mergeCell ref="A4:A1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L9" sqref="L9"/>
    </sheetView>
  </sheetViews>
  <sheetFormatPr defaultRowHeight="18.75" x14ac:dyDescent="0.4"/>
  <cols>
    <col min="1" max="1" width="19.25" customWidth="1"/>
    <col min="2" max="2" width="30.5" customWidth="1"/>
    <col min="3" max="3" width="25.625" customWidth="1"/>
  </cols>
  <sheetData>
    <row r="1" spans="1:7" x14ac:dyDescent="0.4">
      <c r="A1" s="41" t="s">
        <v>51</v>
      </c>
      <c r="B1" s="41"/>
      <c r="C1" s="41"/>
      <c r="D1" s="41"/>
      <c r="E1" s="41"/>
    </row>
    <row r="3" spans="1:7" ht="37.5" customHeight="1" x14ac:dyDescent="0.4">
      <c r="A3" s="42" t="s">
        <v>43</v>
      </c>
      <c r="B3" s="42" t="s">
        <v>44</v>
      </c>
      <c r="C3" s="42" t="s">
        <v>45</v>
      </c>
      <c r="D3" s="42" t="s">
        <v>46</v>
      </c>
      <c r="E3" s="42"/>
      <c r="F3" s="65" t="s">
        <v>49</v>
      </c>
      <c r="G3" s="65" t="s">
        <v>50</v>
      </c>
    </row>
    <row r="4" spans="1:7" x14ac:dyDescent="0.4">
      <c r="A4" s="42"/>
      <c r="B4" s="42"/>
      <c r="C4" s="42"/>
      <c r="D4" s="18" t="s">
        <v>47</v>
      </c>
      <c r="E4" s="18" t="s">
        <v>48</v>
      </c>
      <c r="F4" s="65"/>
      <c r="G4" s="65"/>
    </row>
    <row r="5" spans="1:7" x14ac:dyDescent="0.4">
      <c r="A5" s="1" t="s">
        <v>52</v>
      </c>
      <c r="B5" s="1" t="s">
        <v>57</v>
      </c>
      <c r="C5" s="1" t="s">
        <v>61</v>
      </c>
      <c r="D5" s="18" t="s">
        <v>63</v>
      </c>
      <c r="E5" s="18"/>
      <c r="F5" s="18" t="s">
        <v>67</v>
      </c>
      <c r="G5" s="18">
        <v>38.75</v>
      </c>
    </row>
    <row r="6" spans="1:7" ht="37.5" x14ac:dyDescent="0.4">
      <c r="A6" s="1" t="s">
        <v>53</v>
      </c>
      <c r="B6" s="28" t="s">
        <v>58</v>
      </c>
      <c r="C6" s="1" t="s">
        <v>61</v>
      </c>
      <c r="D6" s="18" t="s">
        <v>63</v>
      </c>
      <c r="E6" s="18"/>
      <c r="F6" s="18" t="s">
        <v>66</v>
      </c>
      <c r="G6" s="18">
        <v>38.75</v>
      </c>
    </row>
    <row r="7" spans="1:7" x14ac:dyDescent="0.4">
      <c r="A7" s="1" t="s">
        <v>54</v>
      </c>
      <c r="B7" s="1" t="s">
        <v>59</v>
      </c>
      <c r="C7" s="1" t="s">
        <v>61</v>
      </c>
      <c r="D7" s="18" t="s">
        <v>63</v>
      </c>
      <c r="E7" s="18"/>
      <c r="F7" s="18" t="s">
        <v>67</v>
      </c>
      <c r="G7" s="18">
        <v>31</v>
      </c>
    </row>
    <row r="8" spans="1:7" x14ac:dyDescent="0.4">
      <c r="A8" s="1" t="s">
        <v>56</v>
      </c>
      <c r="B8" s="1" t="s">
        <v>59</v>
      </c>
      <c r="C8" s="1" t="s">
        <v>61</v>
      </c>
      <c r="D8" s="18" t="s">
        <v>63</v>
      </c>
      <c r="E8" s="18"/>
      <c r="F8" s="18" t="s">
        <v>65</v>
      </c>
      <c r="G8" s="18">
        <v>38.75</v>
      </c>
    </row>
    <row r="9" spans="1:7" x14ac:dyDescent="0.4">
      <c r="A9" s="1" t="s">
        <v>55</v>
      </c>
      <c r="B9" s="1" t="s">
        <v>59</v>
      </c>
      <c r="C9" s="1" t="s">
        <v>61</v>
      </c>
      <c r="D9" s="18" t="s">
        <v>63</v>
      </c>
      <c r="E9" s="18"/>
      <c r="F9" s="18" t="s">
        <v>68</v>
      </c>
      <c r="G9" s="18">
        <v>38.75</v>
      </c>
    </row>
    <row r="10" spans="1:7" x14ac:dyDescent="0.4">
      <c r="A10" s="1" t="s">
        <v>55</v>
      </c>
      <c r="B10" s="1" t="s">
        <v>59</v>
      </c>
      <c r="C10" s="1" t="s">
        <v>61</v>
      </c>
      <c r="D10" s="18" t="s">
        <v>63</v>
      </c>
      <c r="E10" s="18"/>
      <c r="F10" s="18" t="s">
        <v>69</v>
      </c>
      <c r="G10" s="18">
        <v>38.75</v>
      </c>
    </row>
    <row r="11" spans="1:7" x14ac:dyDescent="0.4">
      <c r="A11" s="1" t="s">
        <v>55</v>
      </c>
      <c r="B11" s="1" t="s">
        <v>59</v>
      </c>
      <c r="C11" s="1" t="s">
        <v>62</v>
      </c>
      <c r="D11" s="18" t="s">
        <v>63</v>
      </c>
      <c r="E11" s="18"/>
      <c r="F11" s="29" t="s">
        <v>66</v>
      </c>
      <c r="G11" s="18">
        <v>38.75</v>
      </c>
    </row>
    <row r="12" spans="1:7" ht="37.5" x14ac:dyDescent="0.4">
      <c r="A12" s="28" t="s">
        <v>64</v>
      </c>
      <c r="B12" s="1" t="s">
        <v>60</v>
      </c>
      <c r="C12" s="1" t="s">
        <v>61</v>
      </c>
      <c r="D12" s="18"/>
      <c r="E12" s="18" t="s">
        <v>63</v>
      </c>
      <c r="F12" s="18" t="s">
        <v>66</v>
      </c>
      <c r="G12" s="18">
        <v>36</v>
      </c>
    </row>
    <row r="14" spans="1:7" x14ac:dyDescent="0.4">
      <c r="A14" s="66" t="s">
        <v>70</v>
      </c>
      <c r="B14" s="66"/>
      <c r="C14" s="66"/>
      <c r="D14" s="66"/>
      <c r="E14" s="66"/>
      <c r="F14" s="66"/>
      <c r="G14" s="66"/>
    </row>
    <row r="15" spans="1:7" x14ac:dyDescent="0.4">
      <c r="A15" s="66"/>
      <c r="B15" s="66"/>
      <c r="C15" s="66"/>
      <c r="D15" s="66"/>
      <c r="E15" s="66"/>
      <c r="F15" s="66"/>
      <c r="G15" s="66"/>
    </row>
    <row r="16" spans="1:7" x14ac:dyDescent="0.4">
      <c r="A16" s="66"/>
      <c r="B16" s="66"/>
      <c r="C16" s="66"/>
      <c r="D16" s="66"/>
      <c r="E16" s="66"/>
      <c r="F16" s="66"/>
      <c r="G16" s="66"/>
    </row>
  </sheetData>
  <mergeCells count="8">
    <mergeCell ref="G3:G4"/>
    <mergeCell ref="A14:G16"/>
    <mergeCell ref="A1:E1"/>
    <mergeCell ref="D3:E3"/>
    <mergeCell ref="A3:A4"/>
    <mergeCell ref="B3:B4"/>
    <mergeCell ref="C3:C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　利用者数の推移</vt:lpstr>
      <vt:lpstr>2　指定管理料の推移</vt:lpstr>
      <vt:lpstr>３　人員配置</vt:lpstr>
      <vt:lpstr>'1　利用者数の推移'!Print_Area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2018-08-05T23:36:02Z</cp:lastPrinted>
  <dcterms:created xsi:type="dcterms:W3CDTF">2018-06-12T08:00:28Z</dcterms:created>
  <dcterms:modified xsi:type="dcterms:W3CDTF">2018-08-21T04:30:29Z</dcterms:modified>
</cp:coreProperties>
</file>