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intra-nas01\保健福祉局介護保険課\業務19-認定ライン\02要介護認定関係様式\02かかりつけ医（様式）\（Excel版）主治医意見書様式\"/>
    </mc:Choice>
  </mc:AlternateContent>
  <xr:revisionPtr revIDLastSave="0" documentId="13_ncr:1_{8E4DCEC1-4637-4DAB-973B-9CED7522D12F}" xr6:coauthVersionLast="47" xr6:coauthVersionMax="47" xr10:uidLastSave="{00000000-0000-0000-0000-000000000000}"/>
  <bookViews>
    <workbookView xWindow="-120" yWindow="-120" windowWidth="20730" windowHeight="11040" xr2:uid="{00000000-000D-0000-FFFF-FFFF00000000}"/>
  </bookViews>
  <sheets>
    <sheet name="入力シート" sheetId="3" r:id="rId1"/>
    <sheet name="意見書（オモテ面）" sheetId="4" r:id="rId2"/>
    <sheet name="意見書（ウラ面）" sheetId="6" r:id="rId3"/>
    <sheet name="注意事項（印刷不要）" sheetId="7" r:id="rId4"/>
  </sheets>
  <definedNames>
    <definedName name="_xlnm.Print_Area" localSheetId="1">'意見書（オモテ面）'!$A$1:$AS$56</definedName>
    <definedName name="内科">入力シート!$H$27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4" i="3" l="1"/>
  <c r="A33" i="4"/>
  <c r="AM42" i="3"/>
  <c r="F43" i="4"/>
  <c r="X26" i="4"/>
  <c r="X25" i="4"/>
  <c r="X24" i="4"/>
  <c r="AE12" i="4"/>
  <c r="AM102" i="3"/>
  <c r="AM100" i="3"/>
  <c r="AM96" i="3"/>
  <c r="E6" i="3"/>
  <c r="AM107" i="3" l="1"/>
  <c r="E8" i="3"/>
  <c r="Q10" i="4"/>
  <c r="U8" i="4"/>
  <c r="AM3" i="3" l="1"/>
  <c r="AM146" i="3"/>
  <c r="AM145" i="3"/>
  <c r="AM144" i="3"/>
  <c r="AM143" i="3"/>
  <c r="AM142" i="3"/>
  <c r="AM141" i="3"/>
  <c r="AM140" i="3"/>
  <c r="AM139" i="3"/>
  <c r="AM138" i="3"/>
  <c r="AM137" i="3"/>
  <c r="AM106" i="3"/>
  <c r="A47" i="6"/>
  <c r="N44" i="6"/>
  <c r="AM41" i="6"/>
  <c r="G149" i="3"/>
  <c r="AM40" i="6"/>
  <c r="Y41" i="6"/>
  <c r="Y40" i="6"/>
  <c r="I41" i="6"/>
  <c r="I40" i="6"/>
  <c r="G144" i="3"/>
  <c r="R37" i="6" s="1"/>
  <c r="G145" i="3"/>
  <c r="Z37" i="6" s="1"/>
  <c r="AJ38" i="6"/>
  <c r="G135" i="3"/>
  <c r="D35" i="6" s="1"/>
  <c r="AF33" i="6"/>
  <c r="T33" i="6"/>
  <c r="F33" i="6"/>
  <c r="K31" i="6"/>
  <c r="AK30" i="6"/>
  <c r="AF30" i="6"/>
  <c r="Y30" i="6"/>
  <c r="T30" i="6"/>
  <c r="Q30" i="6"/>
  <c r="H30" i="6"/>
  <c r="D30" i="6"/>
  <c r="AO29" i="6"/>
  <c r="AJ29" i="6"/>
  <c r="AE29" i="6"/>
  <c r="X29" i="6"/>
  <c r="U29" i="6"/>
  <c r="N29" i="6"/>
  <c r="H29" i="6"/>
  <c r="D29" i="6"/>
  <c r="P27" i="6"/>
  <c r="AD26" i="6"/>
  <c r="N26" i="6"/>
  <c r="AD25" i="6"/>
  <c r="N25" i="6"/>
  <c r="AL23" i="6"/>
  <c r="Z23" i="6"/>
  <c r="R23" i="6"/>
  <c r="AL22" i="6"/>
  <c r="Z22" i="6"/>
  <c r="R22" i="6"/>
  <c r="Z21" i="6"/>
  <c r="AL21" i="6"/>
  <c r="R21" i="6"/>
  <c r="O17" i="6"/>
  <c r="AO17" i="6"/>
  <c r="AL17" i="6"/>
  <c r="AI17" i="6"/>
  <c r="AO16" i="6"/>
  <c r="AL16" i="6"/>
  <c r="AI16" i="6"/>
  <c r="O16" i="6"/>
  <c r="AO15" i="6"/>
  <c r="AC15" i="6"/>
  <c r="AL15" i="6"/>
  <c r="Z15" i="6"/>
  <c r="S15" i="6"/>
  <c r="P15" i="6"/>
  <c r="AO14" i="6"/>
  <c r="AL14" i="6"/>
  <c r="AI14" i="6"/>
  <c r="O14" i="6"/>
  <c r="O13" i="6"/>
  <c r="AO13" i="6"/>
  <c r="AL13" i="6"/>
  <c r="AI13" i="6"/>
  <c r="AO12" i="6"/>
  <c r="AL12" i="6"/>
  <c r="AI12" i="6"/>
  <c r="O12" i="6"/>
  <c r="AF11" i="6"/>
  <c r="AD11" i="6"/>
  <c r="AB11" i="6"/>
  <c r="R11" i="6"/>
  <c r="AO10" i="6"/>
  <c r="AL10" i="6"/>
  <c r="AI10" i="6"/>
  <c r="X10" i="6"/>
  <c r="U10" i="6"/>
  <c r="R10" i="6"/>
  <c r="AO9" i="6"/>
  <c r="AL9" i="6"/>
  <c r="AI9" i="6"/>
  <c r="R9" i="6"/>
  <c r="X9" i="6"/>
  <c r="U9" i="6"/>
  <c r="AO7" i="6"/>
  <c r="AL7" i="6"/>
  <c r="AI7" i="6"/>
  <c r="C8" i="6"/>
  <c r="O8" i="6"/>
  <c r="H7" i="6"/>
  <c r="F7" i="6"/>
  <c r="V7" i="6"/>
  <c r="N7" i="6"/>
  <c r="L50" i="4"/>
  <c r="AI46" i="4"/>
  <c r="AP56" i="4"/>
  <c r="AE56" i="4"/>
  <c r="AA56" i="4"/>
  <c r="G56" i="4"/>
  <c r="C56" i="4"/>
  <c r="A56" i="4"/>
  <c r="AI54" i="4"/>
  <c r="AC54" i="4"/>
  <c r="V54" i="4"/>
  <c r="P54" i="4"/>
  <c r="J54" i="4"/>
  <c r="F54" i="4"/>
  <c r="AJ53" i="4"/>
  <c r="AB53" i="4"/>
  <c r="X53" i="4"/>
  <c r="T53" i="4"/>
  <c r="N53" i="4"/>
  <c r="J53" i="4"/>
  <c r="F53" i="4"/>
  <c r="C53" i="4"/>
  <c r="A53" i="4"/>
  <c r="AK51" i="4"/>
  <c r="Z51" i="4"/>
  <c r="S51" i="4"/>
  <c r="L51" i="4"/>
  <c r="AK50" i="4"/>
  <c r="Z50" i="4"/>
  <c r="S50" i="4"/>
  <c r="S49" i="4"/>
  <c r="L49" i="4"/>
  <c r="AI47" i="4"/>
  <c r="AF47" i="4"/>
  <c r="AC47" i="4"/>
  <c r="Z47" i="4"/>
  <c r="W47" i="4"/>
  <c r="T47" i="4"/>
  <c r="Q47" i="4"/>
  <c r="M47" i="4"/>
  <c r="AL46" i="4"/>
  <c r="AF46" i="4"/>
  <c r="AC46" i="4"/>
  <c r="Z46" i="4"/>
  <c r="W46" i="4"/>
  <c r="T46" i="4"/>
  <c r="Q46" i="4"/>
  <c r="M46" i="4"/>
  <c r="V42" i="4"/>
  <c r="F42" i="4"/>
  <c r="AC41" i="4"/>
  <c r="V41" i="4"/>
  <c r="K41" i="4"/>
  <c r="F41" i="4"/>
  <c r="AL40" i="4"/>
  <c r="AC40" i="4"/>
  <c r="V40" i="4"/>
  <c r="K40" i="4"/>
  <c r="F40" i="4"/>
  <c r="A30" i="4"/>
  <c r="W28" i="4"/>
  <c r="P28" i="4"/>
  <c r="J28" i="4"/>
  <c r="C26" i="4"/>
  <c r="C25" i="4"/>
  <c r="C24" i="4"/>
  <c r="AC9" i="6" l="1"/>
  <c r="L10" i="6"/>
  <c r="L9" i="6"/>
  <c r="C15" i="6"/>
  <c r="C17" i="6"/>
  <c r="C16" i="6"/>
  <c r="C13" i="6"/>
  <c r="C14" i="6"/>
  <c r="C12" i="6"/>
  <c r="L11" i="6"/>
  <c r="AC10" i="6"/>
  <c r="AN21" i="4"/>
  <c r="AI21" i="4"/>
  <c r="AE21" i="4"/>
  <c r="W21" i="4"/>
  <c r="P21" i="4"/>
  <c r="L21" i="4"/>
  <c r="H21" i="4"/>
  <c r="AN20" i="4"/>
  <c r="AI20" i="4"/>
  <c r="AB20" i="4"/>
  <c r="W20" i="4"/>
  <c r="S20" i="4"/>
  <c r="N20" i="4"/>
  <c r="J20" i="4"/>
  <c r="C9" i="6" l="1"/>
  <c r="H26" i="3"/>
  <c r="I19" i="4" s="1"/>
  <c r="G26" i="3"/>
  <c r="G19" i="4" s="1"/>
  <c r="J18" i="4" l="1"/>
  <c r="G18" i="4"/>
  <c r="G17" i="4"/>
  <c r="AN15" i="4"/>
  <c r="AI15" i="4"/>
  <c r="AE15" i="4"/>
  <c r="AN14" i="4"/>
  <c r="AI14" i="4"/>
  <c r="AE14" i="4"/>
  <c r="E15" i="4"/>
  <c r="E14" i="4"/>
  <c r="X12" i="4" l="1"/>
  <c r="AL10" i="4"/>
  <c r="AF10" i="4"/>
  <c r="AA10" i="4"/>
  <c r="W9" i="4"/>
  <c r="AC8" i="4"/>
  <c r="X8" i="4"/>
  <c r="K4" i="3"/>
  <c r="J4" i="3"/>
  <c r="AL4" i="4" s="1"/>
  <c r="I4" i="3"/>
  <c r="AI4" i="4" s="1"/>
  <c r="H4" i="3"/>
  <c r="AF4" i="4" s="1"/>
  <c r="G4" i="3"/>
  <c r="AC4" i="4" s="1"/>
  <c r="AS6" i="4"/>
  <c r="AR6" i="4"/>
  <c r="AQ6" i="4"/>
  <c r="AP6" i="4"/>
  <c r="AO6" i="4"/>
  <c r="AN6" i="4"/>
  <c r="AM6" i="4"/>
  <c r="AL6" i="4"/>
  <c r="AK6" i="4"/>
  <c r="AJ6" i="4"/>
  <c r="D9" i="4"/>
  <c r="G159" i="3" l="1"/>
  <c r="AH41" i="6" s="1"/>
  <c r="G157" i="3"/>
  <c r="G147" i="3" l="1"/>
  <c r="G151" i="3" l="1"/>
  <c r="H151" i="3" s="1"/>
  <c r="D41" i="6" s="1"/>
  <c r="G153" i="3"/>
  <c r="H153" i="3" s="1"/>
  <c r="T40" i="6" s="1"/>
  <c r="G155" i="3"/>
  <c r="H155" i="3" s="1"/>
  <c r="T41" i="6" s="1"/>
  <c r="G137" i="3" l="1"/>
  <c r="Z35" i="6" s="1"/>
  <c r="G138" i="3"/>
  <c r="AJ35" i="6" s="1"/>
  <c r="G139" i="3"/>
  <c r="D36" i="6" s="1"/>
  <c r="G140" i="3"/>
  <c r="R36" i="6" s="1"/>
  <c r="G141" i="3"/>
  <c r="Z36" i="6" s="1"/>
  <c r="G142" i="3"/>
  <c r="AJ36" i="6" s="1"/>
  <c r="G143" i="3"/>
  <c r="D37" i="6" s="1"/>
  <c r="G146" i="3"/>
  <c r="AJ37" i="6" s="1"/>
  <c r="AM98" i="3" l="1"/>
  <c r="I160" i="3" l="1"/>
  <c r="AP44" i="6" s="1"/>
  <c r="H160" i="3"/>
  <c r="H44" i="6" s="1"/>
  <c r="G160" i="3"/>
  <c r="D44" i="6" s="1"/>
  <c r="H157" i="3"/>
  <c r="AH40" i="6" s="1"/>
  <c r="H149" i="3"/>
  <c r="D40" i="6" s="1"/>
  <c r="D42" i="6" l="1"/>
  <c r="F8" i="4"/>
  <c r="K7" i="3"/>
  <c r="AM49" i="3"/>
  <c r="AM47" i="3"/>
  <c r="AM41" i="3"/>
  <c r="AM26" i="3"/>
  <c r="AM25" i="3"/>
  <c r="AM24" i="3"/>
  <c r="AM23" i="3"/>
  <c r="AM22" i="3"/>
  <c r="AM21" i="3"/>
  <c r="AM20" i="3"/>
  <c r="AM19" i="3"/>
  <c r="AM18" i="3"/>
  <c r="AM17" i="3"/>
  <c r="AM16" i="3"/>
  <c r="AM15" i="3"/>
  <c r="AM14" i="3"/>
  <c r="AM13" i="3"/>
  <c r="AM12" i="3"/>
  <c r="AM11" i="3"/>
  <c r="AM10" i="3"/>
  <c r="AM9" i="3"/>
  <c r="AM7" i="3"/>
  <c r="AM6" i="3"/>
  <c r="AM5" i="3"/>
  <c r="AM161" i="3"/>
  <c r="AM158" i="3"/>
  <c r="AM156" i="3"/>
  <c r="AM154" i="3"/>
  <c r="AM152" i="3"/>
  <c r="AM150" i="3"/>
  <c r="AM148" i="3"/>
  <c r="AM133" i="3"/>
  <c r="AM132" i="3"/>
  <c r="AM109" i="3"/>
  <c r="AM90" i="3"/>
  <c r="AM84" i="3"/>
  <c r="AM82" i="3"/>
  <c r="AM80" i="3"/>
  <c r="AM160" i="3"/>
  <c r="AM157" i="3"/>
  <c r="AM155" i="3"/>
  <c r="AM153" i="3"/>
  <c r="AM151" i="3"/>
  <c r="AM149" i="3"/>
  <c r="AM136" i="3"/>
  <c r="AM147" i="3"/>
  <c r="AM135" i="3"/>
  <c r="AM134" i="3"/>
  <c r="AM111" i="3"/>
  <c r="AM110" i="3"/>
  <c r="AM115" i="3"/>
  <c r="AM116" i="3"/>
  <c r="AM108" i="3"/>
  <c r="AM105" i="3"/>
  <c r="AM104" i="3"/>
  <c r="AM103" i="3"/>
  <c r="AM101" i="3"/>
  <c r="AM99" i="3"/>
  <c r="AM97" i="3"/>
  <c r="AM95" i="3"/>
  <c r="AM94" i="3"/>
  <c r="AM93" i="3"/>
  <c r="AM92" i="3"/>
  <c r="AM91" i="3"/>
  <c r="AM89" i="3"/>
  <c r="AM88" i="3"/>
  <c r="AM87" i="3"/>
  <c r="AM86" i="3"/>
  <c r="AM85" i="3"/>
  <c r="AM83" i="3"/>
  <c r="AM81" i="3"/>
  <c r="AM67" i="3"/>
  <c r="AM66" i="3"/>
  <c r="AM65" i="3"/>
  <c r="AM64" i="3"/>
  <c r="AM63" i="3"/>
  <c r="AM62" i="3"/>
  <c r="AM48" i="3"/>
  <c r="AM40" i="3"/>
  <c r="AM28" i="3" l="1"/>
  <c r="AM32" i="3"/>
  <c r="AM36" i="3"/>
  <c r="AM27" i="3"/>
  <c r="AM37" i="3"/>
  <c r="AM39" i="3"/>
  <c r="AM29" i="3"/>
  <c r="AM33" i="3"/>
  <c r="AM30" i="3"/>
  <c r="AM34" i="3"/>
  <c r="AM38" i="3"/>
  <c r="AM31" i="3"/>
  <c r="AM35" i="3"/>
  <c r="G136" i="3"/>
  <c r="R35" i="6" s="1"/>
  <c r="D38" i="6" s="1"/>
  <c r="J7" i="3" l="1"/>
  <c r="I7" i="3"/>
  <c r="G7" i="3"/>
  <c r="H7" i="3"/>
  <c r="G10" i="4" l="1"/>
  <c r="I10" i="4"/>
  <c r="E10" i="4"/>
  <c r="D10" i="4"/>
</calcChain>
</file>

<file path=xl/sharedStrings.xml><?xml version="1.0" encoding="utf-8"?>
<sst xmlns="http://schemas.openxmlformats.org/spreadsheetml/2006/main" count="681" uniqueCount="464">
  <si>
    <t>項目名</t>
    <rPh sb="0" eb="2">
      <t>コウモク</t>
    </rPh>
    <rPh sb="2" eb="3">
      <t>メイ</t>
    </rPh>
    <phoneticPr fontId="1"/>
  </si>
  <si>
    <t>入力欄</t>
    <rPh sb="0" eb="2">
      <t>ニュウリョク</t>
    </rPh>
    <rPh sb="2" eb="3">
      <t>ラン</t>
    </rPh>
    <phoneticPr fontId="1"/>
  </si>
  <si>
    <t>説明</t>
    <rPh sb="0" eb="2">
      <t>セツメイ</t>
    </rPh>
    <phoneticPr fontId="1"/>
  </si>
  <si>
    <t>ヘッダ</t>
    <phoneticPr fontId="2"/>
  </si>
  <si>
    <t>保険者番号</t>
    <rPh sb="0" eb="2">
      <t>ホケン</t>
    </rPh>
    <rPh sb="2" eb="3">
      <t>シャ</t>
    </rPh>
    <rPh sb="3" eb="5">
      <t>バンゴウ</t>
    </rPh>
    <phoneticPr fontId="2"/>
  </si>
  <si>
    <t>被保険者番号</t>
    <rPh sb="0" eb="4">
      <t>ヒホケンシャ</t>
    </rPh>
    <rPh sb="4" eb="6">
      <t>バンゴウ</t>
    </rPh>
    <phoneticPr fontId="2"/>
  </si>
  <si>
    <t>記入日</t>
    <rPh sb="0" eb="2">
      <t>キニュウ</t>
    </rPh>
    <rPh sb="2" eb="3">
      <t>ビ</t>
    </rPh>
    <phoneticPr fontId="2"/>
  </si>
  <si>
    <t>氏名</t>
    <rPh sb="0" eb="2">
      <t>シメイ</t>
    </rPh>
    <phoneticPr fontId="2"/>
  </si>
  <si>
    <t>全角２０文字まで</t>
    <rPh sb="0" eb="2">
      <t>ゼンカク</t>
    </rPh>
    <rPh sb="4" eb="6">
      <t>モジ</t>
    </rPh>
    <phoneticPr fontId="1"/>
  </si>
  <si>
    <t>ふりがな</t>
    <phoneticPr fontId="2"/>
  </si>
  <si>
    <t>生年月日</t>
    <rPh sb="0" eb="2">
      <t>セイネン</t>
    </rPh>
    <rPh sb="2" eb="4">
      <t>ガッピ</t>
    </rPh>
    <phoneticPr fontId="2"/>
  </si>
  <si>
    <t>年齢</t>
    <rPh sb="0" eb="2">
      <t>ネンレイ</t>
    </rPh>
    <phoneticPr fontId="2"/>
  </si>
  <si>
    <t>性別</t>
    <rPh sb="0" eb="2">
      <t>セイベツ</t>
    </rPh>
    <phoneticPr fontId="2"/>
  </si>
  <si>
    <t>リストから選択</t>
    <rPh sb="5" eb="7">
      <t>センタク</t>
    </rPh>
    <phoneticPr fontId="1"/>
  </si>
  <si>
    <t>市外局番（半角4桁まで）</t>
    <rPh sb="0" eb="2">
      <t>シガイ</t>
    </rPh>
    <rPh sb="2" eb="4">
      <t>キョクバン</t>
    </rPh>
    <rPh sb="5" eb="7">
      <t>ハンカク</t>
    </rPh>
    <rPh sb="8" eb="9">
      <t>ケタ</t>
    </rPh>
    <phoneticPr fontId="1"/>
  </si>
  <si>
    <t>市内局番（半角4桁まで）</t>
    <rPh sb="0" eb="1">
      <t>シ</t>
    </rPh>
    <rPh sb="1" eb="2">
      <t>ナイ</t>
    </rPh>
    <rPh sb="2" eb="4">
      <t>キョクバン</t>
    </rPh>
    <rPh sb="5" eb="7">
      <t>ハンカク</t>
    </rPh>
    <rPh sb="8" eb="9">
      <t>ケタ</t>
    </rPh>
    <phoneticPr fontId="1"/>
  </si>
  <si>
    <t>加入者番号（半角4桁まで）</t>
    <rPh sb="0" eb="3">
      <t>カニュウシャ</t>
    </rPh>
    <rPh sb="3" eb="5">
      <t>バンゴウ</t>
    </rPh>
    <rPh sb="6" eb="8">
      <t>ハンカク</t>
    </rPh>
    <rPh sb="9" eb="10">
      <t>ケタ</t>
    </rPh>
    <phoneticPr fontId="1"/>
  </si>
  <si>
    <t>主治医同意</t>
    <rPh sb="0" eb="3">
      <t>シュジイ</t>
    </rPh>
    <rPh sb="3" eb="5">
      <t>ドウイ</t>
    </rPh>
    <phoneticPr fontId="2"/>
  </si>
  <si>
    <t>医療機関名</t>
    <rPh sb="0" eb="2">
      <t>イリョウ</t>
    </rPh>
    <rPh sb="2" eb="4">
      <t>キカン</t>
    </rPh>
    <rPh sb="4" eb="5">
      <t>メイ</t>
    </rPh>
    <phoneticPr fontId="2"/>
  </si>
  <si>
    <t>医療機関所在地</t>
    <rPh sb="0" eb="2">
      <t>イリョウ</t>
    </rPh>
    <rPh sb="2" eb="4">
      <t>キカン</t>
    </rPh>
    <rPh sb="4" eb="7">
      <t>ショザイチ</t>
    </rPh>
    <phoneticPr fontId="2"/>
  </si>
  <si>
    <t>医療機関電話番号１</t>
    <rPh sb="0" eb="2">
      <t>イリョウ</t>
    </rPh>
    <rPh sb="2" eb="4">
      <t>キカン</t>
    </rPh>
    <rPh sb="4" eb="6">
      <t>デンワ</t>
    </rPh>
    <rPh sb="6" eb="8">
      <t>バンゴウ</t>
    </rPh>
    <phoneticPr fontId="2"/>
  </si>
  <si>
    <t>医療機関電話番号２</t>
    <rPh sb="0" eb="2">
      <t>イリョウ</t>
    </rPh>
    <rPh sb="2" eb="4">
      <t>キカン</t>
    </rPh>
    <rPh sb="4" eb="6">
      <t>デンワ</t>
    </rPh>
    <rPh sb="6" eb="8">
      <t>バンゴウ</t>
    </rPh>
    <phoneticPr fontId="2"/>
  </si>
  <si>
    <t>医療機関電話番号３</t>
    <rPh sb="0" eb="2">
      <t>イリョウ</t>
    </rPh>
    <rPh sb="2" eb="4">
      <t>キカン</t>
    </rPh>
    <rPh sb="4" eb="6">
      <t>デンワ</t>
    </rPh>
    <rPh sb="6" eb="8">
      <t>バンゴウ</t>
    </rPh>
    <phoneticPr fontId="2"/>
  </si>
  <si>
    <t>医療機関ＦＡＸ番号１</t>
    <rPh sb="0" eb="2">
      <t>イリョウ</t>
    </rPh>
    <rPh sb="2" eb="4">
      <t>キカン</t>
    </rPh>
    <rPh sb="7" eb="9">
      <t>バンゴウ</t>
    </rPh>
    <phoneticPr fontId="2"/>
  </si>
  <si>
    <t>医療機関ＦＡＸ番号２</t>
    <rPh sb="0" eb="2">
      <t>イリョウ</t>
    </rPh>
    <rPh sb="2" eb="4">
      <t>キカン</t>
    </rPh>
    <rPh sb="7" eb="9">
      <t>バンゴウ</t>
    </rPh>
    <phoneticPr fontId="2"/>
  </si>
  <si>
    <t>医療機関ＦＡＸ番号３</t>
    <rPh sb="0" eb="2">
      <t>イリョウ</t>
    </rPh>
    <rPh sb="2" eb="4">
      <t>キカン</t>
    </rPh>
    <rPh sb="7" eb="9">
      <t>バンゴウ</t>
    </rPh>
    <phoneticPr fontId="2"/>
  </si>
  <si>
    <t>基本情報</t>
    <rPh sb="0" eb="2">
      <t>キホン</t>
    </rPh>
    <rPh sb="2" eb="4">
      <t>ジョウホウ</t>
    </rPh>
    <phoneticPr fontId="2"/>
  </si>
  <si>
    <t>最終診察日</t>
    <rPh sb="0" eb="2">
      <t>サイシュウ</t>
    </rPh>
    <rPh sb="2" eb="5">
      <t>シンサツビ</t>
    </rPh>
    <phoneticPr fontId="2"/>
  </si>
  <si>
    <t>意見書作成回数</t>
    <rPh sb="0" eb="3">
      <t>イケンショ</t>
    </rPh>
    <rPh sb="3" eb="5">
      <t>サクセイ</t>
    </rPh>
    <rPh sb="5" eb="7">
      <t>カイスウ</t>
    </rPh>
    <phoneticPr fontId="2"/>
  </si>
  <si>
    <t>他科受診の有無</t>
    <rPh sb="0" eb="1">
      <t>タ</t>
    </rPh>
    <rPh sb="1" eb="2">
      <t>カ</t>
    </rPh>
    <rPh sb="2" eb="4">
      <t>ジュシン</t>
    </rPh>
    <rPh sb="5" eb="7">
      <t>ウム</t>
    </rPh>
    <phoneticPr fontId="2"/>
  </si>
  <si>
    <t>（有の場合）</t>
    <rPh sb="3" eb="5">
      <t>バアイ</t>
    </rPh>
    <phoneticPr fontId="2"/>
  </si>
  <si>
    <t>該当にチェック（複数可）</t>
    <rPh sb="0" eb="2">
      <t>ガイトウ</t>
    </rPh>
    <rPh sb="8" eb="10">
      <t>フクスウ</t>
    </rPh>
    <rPh sb="10" eb="11">
      <t>カ</t>
    </rPh>
    <phoneticPr fontId="1"/>
  </si>
  <si>
    <t>その他受診内容</t>
    <rPh sb="2" eb="3">
      <t>タ</t>
    </rPh>
    <rPh sb="3" eb="5">
      <t>ジュシン</t>
    </rPh>
    <rPh sb="5" eb="7">
      <t>ナイヨウ</t>
    </rPh>
    <phoneticPr fontId="2"/>
  </si>
  <si>
    <t>全角１０文字まで</t>
    <rPh sb="0" eb="2">
      <t>ゼンカク</t>
    </rPh>
    <rPh sb="4" eb="6">
      <t>モジ</t>
    </rPh>
    <phoneticPr fontId="1"/>
  </si>
  <si>
    <t>１．傷病に関する意見</t>
    <rPh sb="2" eb="4">
      <t>ショウビョウ</t>
    </rPh>
    <rPh sb="5" eb="6">
      <t>カン</t>
    </rPh>
    <rPh sb="8" eb="10">
      <t>イケン</t>
    </rPh>
    <phoneticPr fontId="2"/>
  </si>
  <si>
    <t>診断名１</t>
    <rPh sb="0" eb="2">
      <t>シンダン</t>
    </rPh>
    <rPh sb="2" eb="3">
      <t>メイ</t>
    </rPh>
    <phoneticPr fontId="2"/>
  </si>
  <si>
    <t>　（発症年月日）</t>
    <rPh sb="2" eb="4">
      <t>ハッショウ</t>
    </rPh>
    <rPh sb="4" eb="7">
      <t>ネンガッピ</t>
    </rPh>
    <phoneticPr fontId="2"/>
  </si>
  <si>
    <t>診断名２</t>
    <rPh sb="0" eb="2">
      <t>シンダン</t>
    </rPh>
    <rPh sb="2" eb="3">
      <t>メイ</t>
    </rPh>
    <phoneticPr fontId="2"/>
  </si>
  <si>
    <t>診断名３</t>
    <rPh sb="0" eb="2">
      <t>シンダン</t>
    </rPh>
    <rPh sb="2" eb="3">
      <t>メイ</t>
    </rPh>
    <phoneticPr fontId="2"/>
  </si>
  <si>
    <t>（２）症状としての安定性</t>
    <rPh sb="3" eb="5">
      <t>ショウジョウ</t>
    </rPh>
    <rPh sb="9" eb="12">
      <t>アンテイセイ</t>
    </rPh>
    <phoneticPr fontId="2"/>
  </si>
  <si>
    <t>症状としての安定性</t>
    <rPh sb="0" eb="2">
      <t>ショウジョウ</t>
    </rPh>
    <rPh sb="6" eb="9">
      <t>アンテイセイ</t>
    </rPh>
    <phoneticPr fontId="2"/>
  </si>
  <si>
    <t>「不安定」の具体的状況</t>
    <rPh sb="1" eb="4">
      <t>フアンテイ</t>
    </rPh>
    <rPh sb="6" eb="9">
      <t>グタイテキ</t>
    </rPh>
    <rPh sb="9" eb="11">
      <t>ジョウキョウ</t>
    </rPh>
    <phoneticPr fontId="2"/>
  </si>
  <si>
    <t>全角６０文字まで</t>
    <rPh sb="0" eb="2">
      <t>ゼンカク</t>
    </rPh>
    <rPh sb="4" eb="6">
      <t>モジ</t>
    </rPh>
    <phoneticPr fontId="1"/>
  </si>
  <si>
    <t>（３）生活機能低下の直接原因となっている傷病または特定疾病の経過及び投薬内容を含む治療内容</t>
    <rPh sb="3" eb="5">
      <t>セイカツ</t>
    </rPh>
    <rPh sb="5" eb="7">
      <t>キノウ</t>
    </rPh>
    <rPh sb="7" eb="9">
      <t>テイカ</t>
    </rPh>
    <rPh sb="10" eb="12">
      <t>チョクセツ</t>
    </rPh>
    <rPh sb="12" eb="14">
      <t>ゲンイン</t>
    </rPh>
    <rPh sb="20" eb="22">
      <t>ショウビョウ</t>
    </rPh>
    <rPh sb="25" eb="27">
      <t>トクテイ</t>
    </rPh>
    <rPh sb="27" eb="29">
      <t>シッペイ</t>
    </rPh>
    <rPh sb="30" eb="32">
      <t>ケイカ</t>
    </rPh>
    <rPh sb="32" eb="33">
      <t>オヨ</t>
    </rPh>
    <rPh sb="34" eb="36">
      <t>トウヤク</t>
    </rPh>
    <rPh sb="36" eb="38">
      <t>ナイヨウ</t>
    </rPh>
    <rPh sb="39" eb="40">
      <t>フク</t>
    </rPh>
    <rPh sb="41" eb="43">
      <t>チリョウ</t>
    </rPh>
    <rPh sb="43" eb="45">
      <t>ナイヨウ</t>
    </rPh>
    <phoneticPr fontId="2"/>
  </si>
  <si>
    <t>２．特別な医療（過去１４日間以内に受けた医療のすべてにチェック）</t>
    <rPh sb="2" eb="4">
      <t>トクベツ</t>
    </rPh>
    <rPh sb="5" eb="7">
      <t>イリョウ</t>
    </rPh>
    <rPh sb="8" eb="10">
      <t>カコ</t>
    </rPh>
    <rPh sb="12" eb="13">
      <t>ニチ</t>
    </rPh>
    <rPh sb="13" eb="14">
      <t>カン</t>
    </rPh>
    <rPh sb="14" eb="16">
      <t>イナイ</t>
    </rPh>
    <rPh sb="17" eb="18">
      <t>ウ</t>
    </rPh>
    <rPh sb="20" eb="22">
      <t>イリョウ</t>
    </rPh>
    <phoneticPr fontId="2"/>
  </si>
  <si>
    <t>処置内容</t>
    <rPh sb="0" eb="2">
      <t>ショチ</t>
    </rPh>
    <rPh sb="2" eb="4">
      <t>ナイヨウ</t>
    </rPh>
    <phoneticPr fontId="2"/>
  </si>
  <si>
    <t>特別な対応</t>
    <rPh sb="0" eb="2">
      <t>トクベツ</t>
    </rPh>
    <rPh sb="3" eb="5">
      <t>タイオウ</t>
    </rPh>
    <phoneticPr fontId="2"/>
  </si>
  <si>
    <t>失禁への対応</t>
    <rPh sb="0" eb="2">
      <t>シッキン</t>
    </rPh>
    <rPh sb="4" eb="6">
      <t>タイオウ</t>
    </rPh>
    <phoneticPr fontId="2"/>
  </si>
  <si>
    <t>3.心身の状態に関する意見</t>
    <rPh sb="2" eb="4">
      <t>シンシン</t>
    </rPh>
    <rPh sb="5" eb="7">
      <t>ジョウタイ</t>
    </rPh>
    <rPh sb="8" eb="9">
      <t>カン</t>
    </rPh>
    <rPh sb="11" eb="13">
      <t>イケン</t>
    </rPh>
    <phoneticPr fontId="2"/>
  </si>
  <si>
    <t>(1)日常生活の自立度等について</t>
    <rPh sb="3" eb="5">
      <t>ニチジョウ</t>
    </rPh>
    <rPh sb="5" eb="7">
      <t>セイカツ</t>
    </rPh>
    <rPh sb="8" eb="11">
      <t>ジリツド</t>
    </rPh>
    <rPh sb="11" eb="12">
      <t>トウ</t>
    </rPh>
    <phoneticPr fontId="2"/>
  </si>
  <si>
    <t>障害高齢者の日常生活自立度</t>
    <rPh sb="0" eb="2">
      <t>ショウガイ</t>
    </rPh>
    <rPh sb="2" eb="5">
      <t>コウレイシャ</t>
    </rPh>
    <rPh sb="6" eb="8">
      <t>ニチジョウ</t>
    </rPh>
    <rPh sb="8" eb="10">
      <t>セイカツ</t>
    </rPh>
    <rPh sb="10" eb="13">
      <t>ジリツド</t>
    </rPh>
    <phoneticPr fontId="2"/>
  </si>
  <si>
    <t>(2)認知症の中核症状</t>
    <rPh sb="3" eb="6">
      <t>ニンチショウ</t>
    </rPh>
    <rPh sb="7" eb="9">
      <t>チュウカク</t>
    </rPh>
    <rPh sb="9" eb="11">
      <t>ショウジョウ</t>
    </rPh>
    <phoneticPr fontId="2"/>
  </si>
  <si>
    <t>短期記憶</t>
    <rPh sb="0" eb="2">
      <t>タンキ</t>
    </rPh>
    <rPh sb="2" eb="4">
      <t>キオク</t>
    </rPh>
    <phoneticPr fontId="2"/>
  </si>
  <si>
    <t>(3)認知症の周辺症状</t>
    <rPh sb="7" eb="9">
      <t>シュウヘン</t>
    </rPh>
    <rPh sb="9" eb="11">
      <t>ショウジョウ</t>
    </rPh>
    <phoneticPr fontId="2"/>
  </si>
  <si>
    <t>(4)その他の精神・神経症状</t>
    <rPh sb="5" eb="6">
      <t>タ</t>
    </rPh>
    <rPh sb="7" eb="9">
      <t>セイシン</t>
    </rPh>
    <rPh sb="10" eb="12">
      <t>シンケイ</t>
    </rPh>
    <rPh sb="12" eb="14">
      <t>ショウジョウ</t>
    </rPh>
    <phoneticPr fontId="2"/>
  </si>
  <si>
    <t>症状の有無</t>
    <rPh sb="0" eb="2">
      <t>ショウジョウ</t>
    </rPh>
    <rPh sb="3" eb="5">
      <t>ウム</t>
    </rPh>
    <phoneticPr fontId="2"/>
  </si>
  <si>
    <t>（有の場合）症状名</t>
    <rPh sb="6" eb="8">
      <t>ショウジョウ</t>
    </rPh>
    <rPh sb="8" eb="9">
      <t>メイ</t>
    </rPh>
    <phoneticPr fontId="2"/>
  </si>
  <si>
    <t>専門医受診の有無</t>
    <rPh sb="0" eb="3">
      <t>センモンイ</t>
    </rPh>
    <rPh sb="3" eb="5">
      <t>ジュシン</t>
    </rPh>
    <rPh sb="6" eb="8">
      <t>ウム</t>
    </rPh>
    <phoneticPr fontId="2"/>
  </si>
  <si>
    <t>(5)身体の状態</t>
    <rPh sb="3" eb="5">
      <t>シンタイ</t>
    </rPh>
    <rPh sb="6" eb="8">
      <t>ジョウタイ</t>
    </rPh>
    <phoneticPr fontId="2"/>
  </si>
  <si>
    <t>利き腕</t>
    <rPh sb="0" eb="1">
      <t>キ</t>
    </rPh>
    <rPh sb="2" eb="3">
      <t>ウデ</t>
    </rPh>
    <phoneticPr fontId="2"/>
  </si>
  <si>
    <t>身長</t>
    <rPh sb="0" eb="2">
      <t>シンチョウ</t>
    </rPh>
    <phoneticPr fontId="2"/>
  </si>
  <si>
    <t>体重</t>
    <rPh sb="0" eb="2">
      <t>タイジュウ</t>
    </rPh>
    <phoneticPr fontId="2"/>
  </si>
  <si>
    <t>体重の変化</t>
    <rPh sb="0" eb="2">
      <t>タイジュウ</t>
    </rPh>
    <rPh sb="3" eb="5">
      <t>ヘンカ</t>
    </rPh>
    <phoneticPr fontId="2"/>
  </si>
  <si>
    <t>四肢欠損</t>
    <rPh sb="0" eb="2">
      <t>シシ</t>
    </rPh>
    <rPh sb="2" eb="4">
      <t>ケッソン</t>
    </rPh>
    <phoneticPr fontId="2"/>
  </si>
  <si>
    <t>（有の場合）部位</t>
    <rPh sb="1" eb="2">
      <t>アリ</t>
    </rPh>
    <rPh sb="3" eb="5">
      <t>バアイ</t>
    </rPh>
    <rPh sb="6" eb="8">
      <t>ブイ</t>
    </rPh>
    <phoneticPr fontId="2"/>
  </si>
  <si>
    <t>麻痺</t>
    <rPh sb="0" eb="2">
      <t>マヒ</t>
    </rPh>
    <phoneticPr fontId="2"/>
  </si>
  <si>
    <t>右上肢</t>
    <rPh sb="0" eb="1">
      <t>ミギ</t>
    </rPh>
    <rPh sb="1" eb="3">
      <t>ジョウシ</t>
    </rPh>
    <phoneticPr fontId="2"/>
  </si>
  <si>
    <t>左上肢</t>
    <rPh sb="0" eb="1">
      <t>ヒダリ</t>
    </rPh>
    <rPh sb="1" eb="3">
      <t>ジョウシ</t>
    </rPh>
    <phoneticPr fontId="2"/>
  </si>
  <si>
    <t>右下肢</t>
    <rPh sb="0" eb="1">
      <t>ミギ</t>
    </rPh>
    <rPh sb="1" eb="3">
      <t>カシ</t>
    </rPh>
    <phoneticPr fontId="2"/>
  </si>
  <si>
    <t>左下肢</t>
    <rPh sb="0" eb="1">
      <t>ヒダリ</t>
    </rPh>
    <rPh sb="1" eb="3">
      <t>カシ</t>
    </rPh>
    <phoneticPr fontId="2"/>
  </si>
  <si>
    <t>その他</t>
    <rPh sb="2" eb="3">
      <t>タ</t>
    </rPh>
    <phoneticPr fontId="2"/>
  </si>
  <si>
    <t>筋力の低下</t>
    <rPh sb="0" eb="2">
      <t>キンリョク</t>
    </rPh>
    <rPh sb="3" eb="5">
      <t>テイカ</t>
    </rPh>
    <phoneticPr fontId="2"/>
  </si>
  <si>
    <t>全角１２文字まで</t>
    <rPh sb="0" eb="2">
      <t>ゼンカク</t>
    </rPh>
    <rPh sb="4" eb="6">
      <t>モジ</t>
    </rPh>
    <phoneticPr fontId="1"/>
  </si>
  <si>
    <t>関節の拘縮</t>
    <rPh sb="0" eb="2">
      <t>カンセツ</t>
    </rPh>
    <rPh sb="3" eb="4">
      <t>コウ</t>
    </rPh>
    <rPh sb="4" eb="5">
      <t>シュク</t>
    </rPh>
    <phoneticPr fontId="2"/>
  </si>
  <si>
    <t>関節の痛み</t>
    <rPh sb="0" eb="2">
      <t>カンセツ</t>
    </rPh>
    <rPh sb="3" eb="4">
      <t>イタ</t>
    </rPh>
    <phoneticPr fontId="2"/>
  </si>
  <si>
    <t>失調・不随意運動</t>
    <rPh sb="0" eb="2">
      <t>シッチョウ</t>
    </rPh>
    <rPh sb="3" eb="4">
      <t>フ</t>
    </rPh>
    <rPh sb="4" eb="6">
      <t>ズイイ</t>
    </rPh>
    <rPh sb="6" eb="8">
      <t>ウンドウ</t>
    </rPh>
    <phoneticPr fontId="2"/>
  </si>
  <si>
    <t>上肢</t>
    <rPh sb="0" eb="2">
      <t>ジョウシ</t>
    </rPh>
    <phoneticPr fontId="2"/>
  </si>
  <si>
    <t>下肢</t>
    <rPh sb="0" eb="2">
      <t>カシ</t>
    </rPh>
    <phoneticPr fontId="2"/>
  </si>
  <si>
    <t>体幹</t>
    <rPh sb="0" eb="1">
      <t>タイ</t>
    </rPh>
    <rPh sb="1" eb="2">
      <t>カン</t>
    </rPh>
    <phoneticPr fontId="2"/>
  </si>
  <si>
    <t>その他皮膚疾患</t>
    <rPh sb="2" eb="3">
      <t>タ</t>
    </rPh>
    <rPh sb="3" eb="5">
      <t>ヒフ</t>
    </rPh>
    <rPh sb="5" eb="7">
      <t>シッカン</t>
    </rPh>
    <phoneticPr fontId="2"/>
  </si>
  <si>
    <t>４.生活機能とサービスに関する意見</t>
    <rPh sb="2" eb="4">
      <t>セイカツ</t>
    </rPh>
    <rPh sb="4" eb="6">
      <t>キノウ</t>
    </rPh>
    <rPh sb="12" eb="13">
      <t>カン</t>
    </rPh>
    <rPh sb="15" eb="17">
      <t>イケン</t>
    </rPh>
    <phoneticPr fontId="2"/>
  </si>
  <si>
    <t>(1)移動</t>
    <rPh sb="3" eb="5">
      <t>イドウ</t>
    </rPh>
    <phoneticPr fontId="2"/>
  </si>
  <si>
    <t>屋外歩行</t>
    <rPh sb="0" eb="2">
      <t>オクガイ</t>
    </rPh>
    <rPh sb="2" eb="4">
      <t>ホコウ</t>
    </rPh>
    <phoneticPr fontId="2"/>
  </si>
  <si>
    <t>車いすの使用</t>
    <rPh sb="0" eb="1">
      <t>クルマ</t>
    </rPh>
    <rPh sb="4" eb="6">
      <t>シヨウ</t>
    </rPh>
    <phoneticPr fontId="2"/>
  </si>
  <si>
    <t>歩行補助具・装具の使用
（複数選択可）</t>
    <rPh sb="0" eb="2">
      <t>ホコウ</t>
    </rPh>
    <rPh sb="2" eb="4">
      <t>ホジョ</t>
    </rPh>
    <rPh sb="4" eb="5">
      <t>グ</t>
    </rPh>
    <rPh sb="6" eb="8">
      <t>ソウグ</t>
    </rPh>
    <rPh sb="9" eb="11">
      <t>シヨウ</t>
    </rPh>
    <rPh sb="13" eb="15">
      <t>フクスウ</t>
    </rPh>
    <rPh sb="15" eb="17">
      <t>センタク</t>
    </rPh>
    <rPh sb="17" eb="18">
      <t>カ</t>
    </rPh>
    <phoneticPr fontId="2"/>
  </si>
  <si>
    <t>複数選択可</t>
    <rPh sb="0" eb="2">
      <t>フクスウ</t>
    </rPh>
    <rPh sb="2" eb="4">
      <t>センタク</t>
    </rPh>
    <rPh sb="4" eb="5">
      <t>カ</t>
    </rPh>
    <phoneticPr fontId="1"/>
  </si>
  <si>
    <t>(2)栄養・食生活</t>
    <rPh sb="3" eb="5">
      <t>エイヨウ</t>
    </rPh>
    <rPh sb="6" eb="9">
      <t>ショクセイカツ</t>
    </rPh>
    <phoneticPr fontId="2"/>
  </si>
  <si>
    <t>食事行為</t>
    <rPh sb="0" eb="2">
      <t>ショクジ</t>
    </rPh>
    <rPh sb="2" eb="4">
      <t>コウイ</t>
    </rPh>
    <phoneticPr fontId="2"/>
  </si>
  <si>
    <t>現在の栄養状態</t>
    <rPh sb="0" eb="2">
      <t>ゲンザイ</t>
    </rPh>
    <rPh sb="3" eb="5">
      <t>エイヨウ</t>
    </rPh>
    <rPh sb="5" eb="7">
      <t>ジョウタイ</t>
    </rPh>
    <phoneticPr fontId="2"/>
  </si>
  <si>
    <t>栄養・食生活上の留意点</t>
    <rPh sb="0" eb="2">
      <t>エイヨウ</t>
    </rPh>
    <rPh sb="3" eb="6">
      <t>ショクセイカツ</t>
    </rPh>
    <rPh sb="6" eb="7">
      <t>ジョウ</t>
    </rPh>
    <rPh sb="8" eb="11">
      <t>リュウイテン</t>
    </rPh>
    <phoneticPr fontId="2"/>
  </si>
  <si>
    <t>全角４０文字まで</t>
    <rPh sb="0" eb="2">
      <t>ゼンカク</t>
    </rPh>
    <rPh sb="4" eb="6">
      <t>モジ</t>
    </rPh>
    <phoneticPr fontId="1"/>
  </si>
  <si>
    <t>(3)現在あるかまたは今後発生の高い状態とその対処方針</t>
    <rPh sb="3" eb="5">
      <t>ゲンザイ</t>
    </rPh>
    <rPh sb="11" eb="13">
      <t>コンゴ</t>
    </rPh>
    <rPh sb="13" eb="15">
      <t>ハッセイ</t>
    </rPh>
    <rPh sb="16" eb="17">
      <t>タカ</t>
    </rPh>
    <rPh sb="18" eb="20">
      <t>ジョウタイ</t>
    </rPh>
    <rPh sb="23" eb="25">
      <t>タイショ</t>
    </rPh>
    <rPh sb="25" eb="27">
      <t>ホウシン</t>
    </rPh>
    <phoneticPr fontId="2"/>
  </si>
  <si>
    <t>現在あるかまたは今後発生の高い状態とその対処方針</t>
    <phoneticPr fontId="2"/>
  </si>
  <si>
    <t>全角１５文字まで</t>
    <rPh sb="0" eb="2">
      <t>ゼンカク</t>
    </rPh>
    <rPh sb="4" eb="6">
      <t>モジ</t>
    </rPh>
    <phoneticPr fontId="1"/>
  </si>
  <si>
    <t>対処方針</t>
    <rPh sb="0" eb="2">
      <t>タイショ</t>
    </rPh>
    <rPh sb="2" eb="4">
      <t>ホウシン</t>
    </rPh>
    <phoneticPr fontId="2"/>
  </si>
  <si>
    <t>全角５０文字まで</t>
    <rPh sb="0" eb="2">
      <t>ゼンカク</t>
    </rPh>
    <rPh sb="4" eb="6">
      <t>モジ</t>
    </rPh>
    <phoneticPr fontId="1"/>
  </si>
  <si>
    <t>(4)サービス利用による生活機能の維持・改善の見通し</t>
    <rPh sb="7" eb="9">
      <t>リヨウ</t>
    </rPh>
    <rPh sb="12" eb="14">
      <t>セイカツ</t>
    </rPh>
    <rPh sb="14" eb="16">
      <t>キノウ</t>
    </rPh>
    <rPh sb="17" eb="19">
      <t>イジ</t>
    </rPh>
    <rPh sb="20" eb="22">
      <t>カイゼン</t>
    </rPh>
    <rPh sb="23" eb="25">
      <t>ミトオ</t>
    </rPh>
    <phoneticPr fontId="2"/>
  </si>
  <si>
    <t>(5)医学管理の必要性（予防給付によるサービスを含む）</t>
    <rPh sb="3" eb="5">
      <t>イガク</t>
    </rPh>
    <rPh sb="5" eb="7">
      <t>カンリ</t>
    </rPh>
    <rPh sb="8" eb="11">
      <t>ヒツヨウセイ</t>
    </rPh>
    <rPh sb="12" eb="14">
      <t>ヨボウ</t>
    </rPh>
    <rPh sb="14" eb="16">
      <t>キュウフ</t>
    </rPh>
    <rPh sb="24" eb="25">
      <t>フク</t>
    </rPh>
    <phoneticPr fontId="2"/>
  </si>
  <si>
    <t>訪問診療</t>
    <rPh sb="0" eb="2">
      <t>ホウモン</t>
    </rPh>
    <rPh sb="2" eb="4">
      <t>シンリョウ</t>
    </rPh>
    <phoneticPr fontId="2"/>
  </si>
  <si>
    <t>訪問看護</t>
    <rPh sb="0" eb="2">
      <t>ホウモン</t>
    </rPh>
    <rPh sb="2" eb="4">
      <t>カンゴ</t>
    </rPh>
    <phoneticPr fontId="2"/>
  </si>
  <si>
    <t>訪問歯科診療</t>
    <rPh sb="0" eb="2">
      <t>ホウモン</t>
    </rPh>
    <rPh sb="2" eb="4">
      <t>シカ</t>
    </rPh>
    <rPh sb="4" eb="6">
      <t>シンリョウ</t>
    </rPh>
    <phoneticPr fontId="2"/>
  </si>
  <si>
    <t>訪問薬剤管理指導</t>
    <rPh sb="0" eb="2">
      <t>ホウモン</t>
    </rPh>
    <rPh sb="2" eb="4">
      <t>ヤクザイ</t>
    </rPh>
    <rPh sb="4" eb="6">
      <t>カンリ</t>
    </rPh>
    <rPh sb="6" eb="8">
      <t>シドウ</t>
    </rPh>
    <phoneticPr fontId="2"/>
  </si>
  <si>
    <t>訪問リハビリテーション</t>
    <rPh sb="0" eb="2">
      <t>ホウモン</t>
    </rPh>
    <phoneticPr fontId="2"/>
  </si>
  <si>
    <t>短期入所療養介護</t>
    <rPh sb="0" eb="2">
      <t>タンキ</t>
    </rPh>
    <rPh sb="2" eb="4">
      <t>ニュウショ</t>
    </rPh>
    <rPh sb="4" eb="6">
      <t>リョウヨウ</t>
    </rPh>
    <rPh sb="6" eb="8">
      <t>カイゴ</t>
    </rPh>
    <phoneticPr fontId="2"/>
  </si>
  <si>
    <t>訪問歯科衛生指導</t>
    <rPh sb="0" eb="2">
      <t>ホウモン</t>
    </rPh>
    <rPh sb="2" eb="4">
      <t>シカ</t>
    </rPh>
    <rPh sb="4" eb="6">
      <t>エイセイ</t>
    </rPh>
    <rPh sb="6" eb="8">
      <t>シドウ</t>
    </rPh>
    <phoneticPr fontId="2"/>
  </si>
  <si>
    <t>訪問栄養食事指導</t>
    <rPh sb="0" eb="2">
      <t>ホウモン</t>
    </rPh>
    <rPh sb="2" eb="4">
      <t>エイヨウ</t>
    </rPh>
    <rPh sb="4" eb="6">
      <t>ショクジ</t>
    </rPh>
    <rPh sb="6" eb="8">
      <t>シドウ</t>
    </rPh>
    <phoneticPr fontId="2"/>
  </si>
  <si>
    <t>通所リハビリテーション</t>
    <rPh sb="0" eb="2">
      <t>ツウショ</t>
    </rPh>
    <phoneticPr fontId="2"/>
  </si>
  <si>
    <t>その他医療系サービス</t>
    <rPh sb="2" eb="3">
      <t>タ</t>
    </rPh>
    <rPh sb="3" eb="5">
      <t>イリョウ</t>
    </rPh>
    <rPh sb="5" eb="6">
      <t>ケイ</t>
    </rPh>
    <phoneticPr fontId="2"/>
  </si>
  <si>
    <t>（その他）内容</t>
    <rPh sb="3" eb="4">
      <t>タ</t>
    </rPh>
    <rPh sb="5" eb="7">
      <t>ナイヨウ</t>
    </rPh>
    <phoneticPr fontId="2"/>
  </si>
  <si>
    <t>(6)サービス提供時における医学的観点からの留意事項</t>
    <rPh sb="7" eb="9">
      <t>テイキョウ</t>
    </rPh>
    <rPh sb="9" eb="10">
      <t>ジ</t>
    </rPh>
    <rPh sb="14" eb="17">
      <t>イガクテキ</t>
    </rPh>
    <rPh sb="17" eb="19">
      <t>カンテン</t>
    </rPh>
    <rPh sb="22" eb="24">
      <t>リュウイ</t>
    </rPh>
    <rPh sb="24" eb="26">
      <t>ジコウ</t>
    </rPh>
    <phoneticPr fontId="2"/>
  </si>
  <si>
    <t>血圧</t>
    <rPh sb="0" eb="2">
      <t>ケツアツ</t>
    </rPh>
    <phoneticPr fontId="2"/>
  </si>
  <si>
    <t>全角１８文字まで</t>
    <rPh sb="0" eb="2">
      <t>ゼンカク</t>
    </rPh>
    <rPh sb="4" eb="6">
      <t>モジ</t>
    </rPh>
    <phoneticPr fontId="1"/>
  </si>
  <si>
    <t>移動</t>
    <rPh sb="0" eb="2">
      <t>イドウ</t>
    </rPh>
    <phoneticPr fontId="2"/>
  </si>
  <si>
    <t>摂食</t>
    <rPh sb="0" eb="2">
      <t>セッショク</t>
    </rPh>
    <phoneticPr fontId="2"/>
  </si>
  <si>
    <t>運動</t>
    <rPh sb="0" eb="2">
      <t>ウンドウ</t>
    </rPh>
    <phoneticPr fontId="2"/>
  </si>
  <si>
    <t>嚥下</t>
    <rPh sb="0" eb="2">
      <t>エンゲ</t>
    </rPh>
    <phoneticPr fontId="2"/>
  </si>
  <si>
    <t>全角３０文字まで</t>
    <rPh sb="0" eb="2">
      <t>ゼンカク</t>
    </rPh>
    <rPh sb="4" eb="6">
      <t>モジ</t>
    </rPh>
    <phoneticPr fontId="1"/>
  </si>
  <si>
    <t>(7)感染症の有無</t>
    <rPh sb="3" eb="6">
      <t>カンセンショウ</t>
    </rPh>
    <rPh sb="7" eb="9">
      <t>ウム</t>
    </rPh>
    <phoneticPr fontId="2"/>
  </si>
  <si>
    <t>有無</t>
    <rPh sb="0" eb="2">
      <t>ウム</t>
    </rPh>
    <phoneticPr fontId="2"/>
  </si>
  <si>
    <t>全角２５文字まで</t>
    <rPh sb="0" eb="2">
      <t>ゼンカク</t>
    </rPh>
    <rPh sb="4" eb="6">
      <t>モジ</t>
    </rPh>
    <phoneticPr fontId="1"/>
  </si>
  <si>
    <t>特記すべき事項</t>
    <rPh sb="0" eb="2">
      <t>トッキ</t>
    </rPh>
    <rPh sb="5" eb="7">
      <t>ジコウ</t>
    </rPh>
    <phoneticPr fontId="2"/>
  </si>
  <si>
    <t>No.</t>
  </si>
  <si>
    <t>タイトル</t>
  </si>
  <si>
    <t>Ⅲa</t>
    <phoneticPr fontId="2"/>
  </si>
  <si>
    <t>有</t>
    <rPh sb="0" eb="1">
      <t>アリ</t>
    </rPh>
    <phoneticPr fontId="2"/>
  </si>
  <si>
    <t>リスト</t>
    <phoneticPr fontId="2"/>
  </si>
  <si>
    <t>男</t>
    <rPh sb="0" eb="1">
      <t>オトコ</t>
    </rPh>
    <phoneticPr fontId="2"/>
  </si>
  <si>
    <t>女</t>
    <rPh sb="0" eb="1">
      <t>オンナ</t>
    </rPh>
    <phoneticPr fontId="2"/>
  </si>
  <si>
    <t>同意する</t>
    <rPh sb="0" eb="2">
      <t>ドウイ</t>
    </rPh>
    <phoneticPr fontId="2"/>
  </si>
  <si>
    <t>同意しない</t>
    <rPh sb="0" eb="2">
      <t>ドウイ</t>
    </rPh>
    <phoneticPr fontId="2"/>
  </si>
  <si>
    <t>初回</t>
    <rPh sb="0" eb="2">
      <t>ショカイ</t>
    </rPh>
    <phoneticPr fontId="2"/>
  </si>
  <si>
    <t>２回目以上</t>
    <rPh sb="1" eb="3">
      <t>カイメ</t>
    </rPh>
    <rPh sb="3" eb="5">
      <t>イジョウ</t>
    </rPh>
    <phoneticPr fontId="2"/>
  </si>
  <si>
    <t>無</t>
    <rPh sb="0" eb="1">
      <t>ム</t>
    </rPh>
    <phoneticPr fontId="2"/>
  </si>
  <si>
    <t>安定</t>
    <rPh sb="0" eb="2">
      <t>アンテイ</t>
    </rPh>
    <phoneticPr fontId="2"/>
  </si>
  <si>
    <t>不安定</t>
    <rPh sb="0" eb="3">
      <t>フアンテイ</t>
    </rPh>
    <phoneticPr fontId="2"/>
  </si>
  <si>
    <t>自立</t>
    <rPh sb="0" eb="2">
      <t>ジリツ</t>
    </rPh>
    <phoneticPr fontId="2"/>
  </si>
  <si>
    <t>J1</t>
    <phoneticPr fontId="2"/>
  </si>
  <si>
    <t>A1</t>
    <phoneticPr fontId="2"/>
  </si>
  <si>
    <t>A2</t>
    <phoneticPr fontId="2"/>
  </si>
  <si>
    <t>B1</t>
    <phoneticPr fontId="2"/>
  </si>
  <si>
    <t>B2</t>
    <phoneticPr fontId="2"/>
  </si>
  <si>
    <t>C1</t>
    <phoneticPr fontId="2"/>
  </si>
  <si>
    <t>C2</t>
    <phoneticPr fontId="2"/>
  </si>
  <si>
    <t>Ⅰ</t>
    <phoneticPr fontId="2"/>
  </si>
  <si>
    <t>Ⅲb</t>
    <phoneticPr fontId="2"/>
  </si>
  <si>
    <t>Ⅳ</t>
    <phoneticPr fontId="2"/>
  </si>
  <si>
    <t>M</t>
    <phoneticPr fontId="2"/>
  </si>
  <si>
    <t>問題あり</t>
    <rPh sb="0" eb="2">
      <t>モンダイ</t>
    </rPh>
    <phoneticPr fontId="2"/>
  </si>
  <si>
    <t>問題なし</t>
    <rPh sb="0" eb="2">
      <t>モンダイ</t>
    </rPh>
    <phoneticPr fontId="2"/>
  </si>
  <si>
    <t>いくらか困難</t>
    <rPh sb="4" eb="6">
      <t>コンナン</t>
    </rPh>
    <phoneticPr fontId="2"/>
  </si>
  <si>
    <t>伝えられる</t>
    <rPh sb="0" eb="1">
      <t>ツタ</t>
    </rPh>
    <phoneticPr fontId="2"/>
  </si>
  <si>
    <t>右</t>
    <rPh sb="0" eb="1">
      <t>ミギ</t>
    </rPh>
    <phoneticPr fontId="2"/>
  </si>
  <si>
    <t>左</t>
    <rPh sb="0" eb="1">
      <t>ヒダリ</t>
    </rPh>
    <phoneticPr fontId="2"/>
  </si>
  <si>
    <t>増加</t>
    <rPh sb="0" eb="2">
      <t>ゾウカ</t>
    </rPh>
    <phoneticPr fontId="2"/>
  </si>
  <si>
    <t>維持</t>
    <rPh sb="0" eb="2">
      <t>イジ</t>
    </rPh>
    <phoneticPr fontId="2"/>
  </si>
  <si>
    <t>なし</t>
    <phoneticPr fontId="2"/>
  </si>
  <si>
    <t>軽</t>
    <rPh sb="0" eb="1">
      <t>ケイ</t>
    </rPh>
    <phoneticPr fontId="2"/>
  </si>
  <si>
    <t>自立</t>
    <rPh sb="0" eb="2">
      <t>ジリツ</t>
    </rPh>
    <phoneticPr fontId="2"/>
  </si>
  <si>
    <t>用いていない</t>
    <rPh sb="0" eb="1">
      <t>モチ</t>
    </rPh>
    <phoneticPr fontId="2"/>
  </si>
  <si>
    <t>主に自分で操作している</t>
    <rPh sb="0" eb="1">
      <t>オモ</t>
    </rPh>
    <rPh sb="2" eb="4">
      <t>ジブン</t>
    </rPh>
    <rPh sb="5" eb="7">
      <t>ソウサ</t>
    </rPh>
    <phoneticPr fontId="2"/>
  </si>
  <si>
    <t>屋外で使用</t>
    <rPh sb="0" eb="2">
      <t>オクガイ</t>
    </rPh>
    <rPh sb="3" eb="5">
      <t>シヨウ</t>
    </rPh>
    <phoneticPr fontId="2"/>
  </si>
  <si>
    <t>自立ないし何とか自分で食べられる</t>
    <rPh sb="0" eb="2">
      <t>ジリツ</t>
    </rPh>
    <rPh sb="5" eb="6">
      <t>ナン</t>
    </rPh>
    <rPh sb="8" eb="10">
      <t>ジブン</t>
    </rPh>
    <rPh sb="11" eb="12">
      <t>タ</t>
    </rPh>
    <phoneticPr fontId="2"/>
  </si>
  <si>
    <t>全面介助</t>
    <rPh sb="0" eb="2">
      <t>ゼンメン</t>
    </rPh>
    <rPh sb="2" eb="4">
      <t>カイジョ</t>
    </rPh>
    <phoneticPr fontId="2"/>
  </si>
  <si>
    <t>良好</t>
    <rPh sb="0" eb="2">
      <t>リョウコウ</t>
    </rPh>
    <phoneticPr fontId="2"/>
  </si>
  <si>
    <t>不良</t>
    <rPh sb="0" eb="2">
      <t>フリョウ</t>
    </rPh>
    <phoneticPr fontId="2"/>
  </si>
  <si>
    <t>　</t>
    <phoneticPr fontId="2"/>
  </si>
  <si>
    <t>期待できる</t>
    <rPh sb="0" eb="2">
      <t>キタイ</t>
    </rPh>
    <phoneticPr fontId="2"/>
  </si>
  <si>
    <t>期待できない</t>
    <rPh sb="0" eb="2">
      <t>キタイ</t>
    </rPh>
    <phoneticPr fontId="2"/>
  </si>
  <si>
    <t>あり</t>
    <phoneticPr fontId="2"/>
  </si>
  <si>
    <t>特になし</t>
    <rPh sb="0" eb="1">
      <t>トク</t>
    </rPh>
    <phoneticPr fontId="2"/>
  </si>
  <si>
    <t>あり</t>
    <phoneticPr fontId="2"/>
  </si>
  <si>
    <t>なし</t>
    <phoneticPr fontId="2"/>
  </si>
  <si>
    <t>無</t>
    <rPh sb="0" eb="1">
      <t>ム</t>
    </rPh>
    <phoneticPr fontId="2"/>
  </si>
  <si>
    <t>有</t>
    <rPh sb="0" eb="1">
      <t>アリ</t>
    </rPh>
    <phoneticPr fontId="2"/>
  </si>
  <si>
    <t>郵便番号７桁</t>
    <rPh sb="0" eb="4">
      <t>ユウビンバンゴウ</t>
    </rPh>
    <rPh sb="5" eb="6">
      <t>ケタ</t>
    </rPh>
    <phoneticPr fontId="2"/>
  </si>
  <si>
    <t>認知症高齢者の日常生活自立度</t>
    <rPh sb="0" eb="2">
      <t>ニンチ</t>
    </rPh>
    <rPh sb="3" eb="6">
      <t>コウレイシャ</t>
    </rPh>
    <rPh sb="7" eb="9">
      <t>ニチジョウ</t>
    </rPh>
    <rPh sb="9" eb="11">
      <t>セイカツ</t>
    </rPh>
    <rPh sb="11" eb="14">
      <t>ジリツド</t>
    </rPh>
    <phoneticPr fontId="2"/>
  </si>
  <si>
    <t>自動入力されます</t>
    <rPh sb="0" eb="2">
      <t>じどう</t>
    </rPh>
    <rPh sb="2" eb="4">
      <t>にゅうりょく</t>
    </rPh>
    <phoneticPr fontId="2" type="Hiragana"/>
  </si>
  <si>
    <t>住所</t>
    <rPh sb="0" eb="2">
      <t>ジュウショ</t>
    </rPh>
    <phoneticPr fontId="2"/>
  </si>
  <si>
    <t>エラーチェック（すべての項目がクリアになっていることを確認してから意見書を印刷してください）</t>
    <rPh sb="12" eb="14">
      <t>こうもく</t>
    </rPh>
    <rPh sb="27" eb="29">
      <t>かくにん</t>
    </rPh>
    <rPh sb="33" eb="36">
      <t>いけんしょ</t>
    </rPh>
    <rPh sb="37" eb="39">
      <t>いんさつ</t>
    </rPh>
    <phoneticPr fontId="2" type="Hiragana"/>
  </si>
  <si>
    <t>記入日</t>
    <rPh sb="0" eb="3">
      <t>キニュウビ</t>
    </rPh>
    <phoneticPr fontId="2"/>
  </si>
  <si>
    <t>主治医意見書</t>
    <rPh sb="0" eb="3">
      <t>シュジイ</t>
    </rPh>
    <rPh sb="3" eb="6">
      <t>イケンショ</t>
    </rPh>
    <phoneticPr fontId="2"/>
  </si>
  <si>
    <t>申　請　者</t>
    <rPh sb="0" eb="1">
      <t>サル</t>
    </rPh>
    <rPh sb="2" eb="3">
      <t>ショウ</t>
    </rPh>
    <rPh sb="4" eb="5">
      <t>モノ</t>
    </rPh>
    <phoneticPr fontId="2"/>
  </si>
  <si>
    <t>（ふりがな）</t>
    <phoneticPr fontId="2"/>
  </si>
  <si>
    <t>〒</t>
    <phoneticPr fontId="2"/>
  </si>
  <si>
    <t>生</t>
    <rPh sb="0" eb="1">
      <t>ウ</t>
    </rPh>
    <phoneticPr fontId="2"/>
  </si>
  <si>
    <t>（</t>
    <phoneticPr fontId="15"/>
  </si>
  <si>
    <t>歳）</t>
    <rPh sb="0" eb="1">
      <t>サイ</t>
    </rPh>
    <phoneticPr fontId="2"/>
  </si>
  <si>
    <t>連絡先</t>
    <rPh sb="0" eb="3">
      <t>レンラクサキ</t>
    </rPh>
    <phoneticPr fontId="2"/>
  </si>
  <si>
    <t>上記の申請者に関する意見は以下の通りです。</t>
    <rPh sb="0" eb="2">
      <t>ジョウキ</t>
    </rPh>
    <rPh sb="3" eb="6">
      <t>シンセイシャ</t>
    </rPh>
    <rPh sb="7" eb="8">
      <t>カン</t>
    </rPh>
    <rPh sb="10" eb="12">
      <t>イケン</t>
    </rPh>
    <rPh sb="13" eb="15">
      <t>イカ</t>
    </rPh>
    <rPh sb="16" eb="17">
      <t>トオ</t>
    </rPh>
    <phoneticPr fontId="2"/>
  </si>
  <si>
    <t>主治医として、本意見書が介護サービス計画作成等に利用されることに　</t>
    <rPh sb="0" eb="3">
      <t>シュジイ</t>
    </rPh>
    <rPh sb="7" eb="8">
      <t>ホン</t>
    </rPh>
    <rPh sb="8" eb="11">
      <t>イケンショ</t>
    </rPh>
    <rPh sb="12" eb="14">
      <t>カイゴ</t>
    </rPh>
    <rPh sb="18" eb="20">
      <t>ケイカク</t>
    </rPh>
    <rPh sb="20" eb="22">
      <t>サクセイ</t>
    </rPh>
    <rPh sb="22" eb="23">
      <t>トウ</t>
    </rPh>
    <rPh sb="24" eb="26">
      <t>リヨウ</t>
    </rPh>
    <phoneticPr fontId="2"/>
  </si>
  <si>
    <t>電話</t>
    <rPh sb="0" eb="2">
      <t>デンワ</t>
    </rPh>
    <phoneticPr fontId="2"/>
  </si>
  <si>
    <t>医療機関所在地</t>
    <rPh sb="0" eb="2">
      <t>イリョウ</t>
    </rPh>
    <rPh sb="2" eb="4">
      <t>キカン</t>
    </rPh>
    <rPh sb="4" eb="6">
      <t>ショザイ</t>
    </rPh>
    <rPh sb="6" eb="7">
      <t>チ</t>
    </rPh>
    <phoneticPr fontId="2"/>
  </si>
  <si>
    <t>FAX</t>
    <phoneticPr fontId="2"/>
  </si>
  <si>
    <t>(有の場合)→</t>
    <rPh sb="1" eb="2">
      <t>アリ</t>
    </rPh>
    <rPh sb="3" eb="5">
      <t>バアイ</t>
    </rPh>
    <phoneticPr fontId="2"/>
  </si>
  <si>
    <t>１. 傷病に関する意見</t>
    <rPh sb="3" eb="5">
      <t>ショウビョウ</t>
    </rPh>
    <rPh sb="6" eb="7">
      <t>カン</t>
    </rPh>
    <rPh sb="9" eb="11">
      <t>イケン</t>
    </rPh>
    <phoneticPr fontId="2"/>
  </si>
  <si>
    <t>1.</t>
    <phoneticPr fontId="15"/>
  </si>
  <si>
    <t>発症年月日</t>
    <rPh sb="0" eb="2">
      <t>ハッショウ</t>
    </rPh>
    <rPh sb="2" eb="5">
      <t>ネンガッピ</t>
    </rPh>
    <phoneticPr fontId="2"/>
  </si>
  <si>
    <t>2.</t>
    <phoneticPr fontId="15"/>
  </si>
  <si>
    <t>3.</t>
    <phoneticPr fontId="15"/>
  </si>
  <si>
    <t>（「不安定」とした場合、具体的な状況を記入）</t>
    <rPh sb="2" eb="5">
      <t>フアンテイ</t>
    </rPh>
    <rPh sb="9" eb="11">
      <t>バアイ</t>
    </rPh>
    <rPh sb="12" eb="15">
      <t>グタイテキ</t>
    </rPh>
    <rPh sb="16" eb="18">
      <t>ジョウキョウ</t>
    </rPh>
    <rPh sb="19" eb="21">
      <t>キニュウ</t>
    </rPh>
    <phoneticPr fontId="2"/>
  </si>
  <si>
    <t>２.特別な医療（過去１４日間以内に受けた医療のすべてにチェック）</t>
    <rPh sb="2" eb="4">
      <t>トクベツ</t>
    </rPh>
    <rPh sb="5" eb="7">
      <t>イリョウ</t>
    </rPh>
    <rPh sb="8" eb="10">
      <t>カコ</t>
    </rPh>
    <rPh sb="12" eb="14">
      <t>ニチカン</t>
    </rPh>
    <rPh sb="14" eb="16">
      <t>イナイ</t>
    </rPh>
    <rPh sb="17" eb="18">
      <t>ウ</t>
    </rPh>
    <rPh sb="20" eb="22">
      <t>イリョウ</t>
    </rPh>
    <phoneticPr fontId="2"/>
  </si>
  <si>
    <t>・障害高齢者の日常生活自立度（寝たきり度）</t>
    <rPh sb="1" eb="3">
      <t>ショウガイ</t>
    </rPh>
    <rPh sb="3" eb="6">
      <t>コウレイシャ</t>
    </rPh>
    <rPh sb="7" eb="9">
      <t>ニチジョウ</t>
    </rPh>
    <rPh sb="9" eb="11">
      <t>セイカツ</t>
    </rPh>
    <rPh sb="11" eb="14">
      <t>ジリツド</t>
    </rPh>
    <rPh sb="15" eb="16">
      <t>ネ</t>
    </rPh>
    <rPh sb="19" eb="20">
      <t>ド</t>
    </rPh>
    <phoneticPr fontId="2"/>
  </si>
  <si>
    <t>・認知症高齢者の日常生活自立度</t>
    <rPh sb="1" eb="4">
      <t>ニンチショウ</t>
    </rPh>
    <rPh sb="4" eb="7">
      <t>コウレイシャ</t>
    </rPh>
    <rPh sb="8" eb="10">
      <t>ニチジョウ</t>
    </rPh>
    <rPh sb="10" eb="12">
      <t>セイカツ</t>
    </rPh>
    <rPh sb="12" eb="15">
      <t>ジリツド</t>
    </rPh>
    <phoneticPr fontId="2"/>
  </si>
  <si>
    <t>・短期記憶</t>
    <rPh sb="1" eb="3">
      <t>タンキ</t>
    </rPh>
    <rPh sb="3" eb="5">
      <t>キオク</t>
    </rPh>
    <phoneticPr fontId="2"/>
  </si>
  <si>
    <t>・日常の意思決定を行うための認知能力</t>
    <rPh sb="1" eb="3">
      <t>ニチジョウ</t>
    </rPh>
    <rPh sb="4" eb="6">
      <t>イシ</t>
    </rPh>
    <rPh sb="6" eb="8">
      <t>ケッテイ</t>
    </rPh>
    <rPh sb="9" eb="10">
      <t>オコナ</t>
    </rPh>
    <rPh sb="14" eb="16">
      <t>ニンチ</t>
    </rPh>
    <rPh sb="16" eb="18">
      <t>ノウリョク</t>
    </rPh>
    <phoneticPr fontId="2"/>
  </si>
  <si>
    <t>（４）その他の精神・神経症状</t>
    <rPh sb="5" eb="6">
      <t>タ</t>
    </rPh>
    <rPh sb="7" eb="9">
      <t>セイシン</t>
    </rPh>
    <rPh sb="10" eb="12">
      <t>シンケイ</t>
    </rPh>
    <rPh sb="12" eb="14">
      <t>ショウジョウ</t>
    </rPh>
    <phoneticPr fontId="2"/>
  </si>
  <si>
    <t>（５）身体の状態</t>
    <rPh sb="3" eb="5">
      <t>シンタイ</t>
    </rPh>
    <rPh sb="6" eb="8">
      <t>ジョウタイ</t>
    </rPh>
    <phoneticPr fontId="2"/>
  </si>
  <si>
    <t>４. 生活機能とサービスに関する意見</t>
    <rPh sb="3" eb="5">
      <t>セイカツ</t>
    </rPh>
    <rPh sb="5" eb="7">
      <t>キノウ</t>
    </rPh>
    <rPh sb="13" eb="14">
      <t>カン</t>
    </rPh>
    <rPh sb="16" eb="18">
      <t>イケン</t>
    </rPh>
    <phoneticPr fontId="2"/>
  </si>
  <si>
    <r>
      <t>（１）</t>
    </r>
    <r>
      <rPr>
        <b/>
        <sz val="11"/>
        <color theme="1"/>
        <rFont val="ＭＳ Ｐゴシック"/>
        <family val="3"/>
        <charset val="128"/>
        <scheme val="minor"/>
      </rPr>
      <t>移動</t>
    </r>
    <rPh sb="3" eb="5">
      <t>イドウ</t>
    </rPh>
    <phoneticPr fontId="2"/>
  </si>
  <si>
    <r>
      <t>（２）</t>
    </r>
    <r>
      <rPr>
        <b/>
        <sz val="11"/>
        <color theme="1"/>
        <rFont val="ＭＳ Ｐゴシック"/>
        <family val="3"/>
        <charset val="128"/>
        <scheme val="minor"/>
      </rPr>
      <t>栄養・食生活</t>
    </r>
    <rPh sb="3" eb="5">
      <t>エイヨウ</t>
    </rPh>
    <rPh sb="6" eb="9">
      <t>ショクセイカツ</t>
    </rPh>
    <phoneticPr fontId="2"/>
  </si>
  <si>
    <t>→　栄養・食生活上の留意点（</t>
    <rPh sb="2" eb="4">
      <t>エイヨウ</t>
    </rPh>
    <rPh sb="5" eb="8">
      <t>ショクセイカツ</t>
    </rPh>
    <rPh sb="8" eb="9">
      <t>ジョウ</t>
    </rPh>
    <rPh sb="10" eb="13">
      <t>リュウイテン</t>
    </rPh>
    <phoneticPr fontId="2"/>
  </si>
  <si>
    <t>）</t>
    <phoneticPr fontId="2"/>
  </si>
  <si>
    <r>
      <t>（３）</t>
    </r>
    <r>
      <rPr>
        <b/>
        <sz val="11"/>
        <color theme="1"/>
        <rFont val="ＭＳ Ｐゴシック"/>
        <family val="3"/>
        <charset val="128"/>
        <scheme val="minor"/>
      </rPr>
      <t>現在あるかまたは今後発生の可能性の高い状態とその対処方針</t>
    </r>
    <rPh sb="3" eb="5">
      <t>ゲンザイ</t>
    </rPh>
    <rPh sb="11" eb="13">
      <t>コンゴ</t>
    </rPh>
    <rPh sb="13" eb="15">
      <t>ハッセイ</t>
    </rPh>
    <rPh sb="16" eb="19">
      <t>カノウセイ</t>
    </rPh>
    <rPh sb="20" eb="21">
      <t>タカ</t>
    </rPh>
    <rPh sb="22" eb="24">
      <t>ジョウタイ</t>
    </rPh>
    <rPh sb="27" eb="29">
      <t>タイショ</t>
    </rPh>
    <rPh sb="29" eb="31">
      <t>ホウシン</t>
    </rPh>
    <phoneticPr fontId="2"/>
  </si>
  <si>
    <t>→　対処方針　（</t>
    <rPh sb="2" eb="4">
      <t>タイショ</t>
    </rPh>
    <rPh sb="4" eb="6">
      <t>ホウシン</t>
    </rPh>
    <phoneticPr fontId="2"/>
  </si>
  <si>
    <r>
      <t>（４）</t>
    </r>
    <r>
      <rPr>
        <b/>
        <sz val="11"/>
        <color theme="1"/>
        <rFont val="ＭＳ Ｐゴシック"/>
        <family val="3"/>
        <charset val="128"/>
        <scheme val="minor"/>
      </rPr>
      <t>サービス利用による生活機能の維持・改善の見通し</t>
    </r>
    <rPh sb="7" eb="9">
      <t>リヨウ</t>
    </rPh>
    <rPh sb="12" eb="14">
      <t>セイカツ</t>
    </rPh>
    <rPh sb="14" eb="16">
      <t>キノウ</t>
    </rPh>
    <rPh sb="17" eb="19">
      <t>イジ</t>
    </rPh>
    <rPh sb="20" eb="22">
      <t>カイゼン</t>
    </rPh>
    <rPh sb="23" eb="25">
      <t>ミトオ</t>
    </rPh>
    <phoneticPr fontId="2"/>
  </si>
  <si>
    <r>
      <t>（５）</t>
    </r>
    <r>
      <rPr>
        <b/>
        <sz val="11"/>
        <color theme="1"/>
        <rFont val="ＭＳ Ｐゴシック"/>
        <family val="3"/>
        <charset val="128"/>
        <scheme val="minor"/>
      </rPr>
      <t>医学的管理の必要性</t>
    </r>
    <r>
      <rPr>
        <b/>
        <sz val="10"/>
        <color theme="1"/>
        <rFont val="ＭＳ Ｐゴシック"/>
        <family val="3"/>
        <charset val="128"/>
        <scheme val="minor"/>
      </rPr>
      <t>（特に必要性の高いものには下線を引いてください。予防給付により提供されるサービスを含みます。）</t>
    </r>
    <rPh sb="3" eb="6">
      <t>イガクテキ</t>
    </rPh>
    <rPh sb="6" eb="8">
      <t>カンリ</t>
    </rPh>
    <rPh sb="9" eb="12">
      <t>ヒツヨウセイ</t>
    </rPh>
    <phoneticPr fontId="2"/>
  </si>
  <si>
    <r>
      <t>（６）</t>
    </r>
    <r>
      <rPr>
        <b/>
        <sz val="11"/>
        <color theme="1"/>
        <rFont val="ＭＳ Ｐゴシック"/>
        <family val="3"/>
        <charset val="128"/>
        <scheme val="minor"/>
      </rPr>
      <t>サービス提供時における医学的観点からの留意事項（</t>
    </r>
    <r>
      <rPr>
        <b/>
        <u/>
        <sz val="11"/>
        <color theme="1"/>
        <rFont val="ＭＳ Ｐゴシック"/>
        <family val="3"/>
        <charset val="128"/>
        <scheme val="minor"/>
      </rPr>
      <t>該当するものを選択するとともに、具体的に記載</t>
    </r>
    <r>
      <rPr>
        <b/>
        <sz val="11"/>
        <color theme="1"/>
        <rFont val="ＭＳ Ｐゴシック"/>
        <family val="3"/>
        <charset val="128"/>
        <scheme val="minor"/>
      </rPr>
      <t>）</t>
    </r>
    <rPh sb="7" eb="9">
      <t>テイキョウ</t>
    </rPh>
    <rPh sb="9" eb="10">
      <t>ジ</t>
    </rPh>
    <rPh sb="14" eb="17">
      <t>イガクテキ</t>
    </rPh>
    <rPh sb="17" eb="19">
      <t>カンテン</t>
    </rPh>
    <rPh sb="22" eb="24">
      <t>リュウイ</t>
    </rPh>
    <rPh sb="24" eb="26">
      <t>ジコウ</t>
    </rPh>
    <rPh sb="27" eb="29">
      <t>ガイトウ</t>
    </rPh>
    <rPh sb="34" eb="36">
      <t>センタク</t>
    </rPh>
    <rPh sb="43" eb="46">
      <t>グタイテキ</t>
    </rPh>
    <rPh sb="47" eb="49">
      <t>キサイ</t>
    </rPh>
    <phoneticPr fontId="2"/>
  </si>
  <si>
    <r>
      <t>（７）</t>
    </r>
    <r>
      <rPr>
        <b/>
        <sz val="11"/>
        <color theme="1"/>
        <rFont val="ＭＳ Ｐゴシック"/>
        <family val="3"/>
        <charset val="128"/>
        <scheme val="minor"/>
      </rPr>
      <t>感染症の有無（有の場合は具体的に記入してください）</t>
    </r>
    <rPh sb="3" eb="6">
      <t>カンセンショウ</t>
    </rPh>
    <rPh sb="7" eb="9">
      <t>ウム</t>
    </rPh>
    <rPh sb="10" eb="11">
      <t>ユウ</t>
    </rPh>
    <rPh sb="12" eb="14">
      <t>バアイ</t>
    </rPh>
    <rPh sb="15" eb="18">
      <t>グタイテキ</t>
    </rPh>
    <rPh sb="19" eb="21">
      <t>キニュウ</t>
    </rPh>
    <phoneticPr fontId="2"/>
  </si>
  <si>
    <t>５.特記すべき事項</t>
    <rPh sb="2" eb="4">
      <t>トッキ</t>
    </rPh>
    <rPh sb="7" eb="9">
      <t>ジコウ</t>
    </rPh>
    <phoneticPr fontId="2"/>
  </si>
  <si>
    <t>401000</t>
    <phoneticPr fontId="2"/>
  </si>
  <si>
    <t>年</t>
    <rPh sb="0" eb="1">
      <t>ネン</t>
    </rPh>
    <phoneticPr fontId="2"/>
  </si>
  <si>
    <t>月</t>
    <rPh sb="0" eb="1">
      <t>ガツ</t>
    </rPh>
    <phoneticPr fontId="2"/>
  </si>
  <si>
    <t>日</t>
    <rPh sb="0" eb="1">
      <t>ニチ</t>
    </rPh>
    <phoneticPr fontId="2"/>
  </si>
  <si>
    <t>-</t>
    <phoneticPr fontId="2"/>
  </si>
  <si>
    <t>（</t>
    <phoneticPr fontId="2"/>
  </si>
  <si>
    <t>・自分の意思の伝達能力</t>
    <rPh sb="1" eb="3">
      <t>ジブン</t>
    </rPh>
    <rPh sb="4" eb="6">
      <t>イシ</t>
    </rPh>
    <rPh sb="7" eb="9">
      <t>デンタツ</t>
    </rPh>
    <rPh sb="9" eb="11">
      <t>ノウリョク</t>
    </rPh>
    <phoneticPr fontId="2"/>
  </si>
  <si>
    <t>J2</t>
    <phoneticPr fontId="2" type="Hiragana"/>
  </si>
  <si>
    <t>Ⅱa</t>
    <phoneticPr fontId="2" type="Hiragana"/>
  </si>
  <si>
    <t>Ⅱb</t>
    <phoneticPr fontId="2" type="Hiragana"/>
  </si>
  <si>
    <t>見守りが必要</t>
    <rPh sb="0" eb="2">
      <t>みまも</t>
    </rPh>
    <rPh sb="4" eb="6">
      <t>ひつよう</t>
    </rPh>
    <phoneticPr fontId="2" type="Hiragana"/>
  </si>
  <si>
    <t>判断できない</t>
    <rPh sb="0" eb="2">
      <t>はんだん</t>
    </rPh>
    <phoneticPr fontId="2" type="Hiragana"/>
  </si>
  <si>
    <t>具体的要求に限られる</t>
    <rPh sb="0" eb="5">
      <t>ぐたいてきようきゅう</t>
    </rPh>
    <rPh sb="6" eb="7">
      <t>かぎ</t>
    </rPh>
    <phoneticPr fontId="2" type="Hiragana"/>
  </si>
  <si>
    <t>伝えられない</t>
    <rPh sb="0" eb="1">
      <t>つた</t>
    </rPh>
    <phoneticPr fontId="2" type="Hiragana"/>
  </si>
  <si>
    <t>日常の意思決定を行うための認知能力</t>
    <rPh sb="0" eb="2">
      <t>ニチジョウ</t>
    </rPh>
    <rPh sb="3" eb="7">
      <t>イシケッテイ</t>
    </rPh>
    <rPh sb="8" eb="9">
      <t>オコナ</t>
    </rPh>
    <rPh sb="13" eb="15">
      <t>ニンチ</t>
    </rPh>
    <rPh sb="15" eb="17">
      <t>ノウリョク</t>
    </rPh>
    <phoneticPr fontId="2"/>
  </si>
  <si>
    <t>自分の意思の伝達能力</t>
    <rPh sb="0" eb="2">
      <t>ジブン</t>
    </rPh>
    <rPh sb="3" eb="5">
      <t>イシ</t>
    </rPh>
    <rPh sb="6" eb="8">
      <t>デンタツ</t>
    </rPh>
    <rPh sb="8" eb="10">
      <t>ノウリョク</t>
    </rPh>
    <phoneticPr fontId="2"/>
  </si>
  <si>
    <t>（</t>
    <phoneticPr fontId="2"/>
  </si>
  <si>
    <t>）</t>
    <phoneticPr fontId="2"/>
  </si>
  <si>
    <t>初回</t>
    <rPh sb="0" eb="2">
      <t>ショカイ</t>
    </rPh>
    <phoneticPr fontId="2"/>
  </si>
  <si>
    <t>2回目以上</t>
    <rPh sb="1" eb="5">
      <t>カイメイジョウ</t>
    </rPh>
    <phoneticPr fontId="2"/>
  </si>
  <si>
    <t>有</t>
    <rPh sb="0" eb="1">
      <t>アリ</t>
    </rPh>
    <phoneticPr fontId="2"/>
  </si>
  <si>
    <t>無</t>
    <rPh sb="0" eb="1">
      <t>ナシ</t>
    </rPh>
    <phoneticPr fontId="2"/>
  </si>
  <si>
    <t>内科</t>
    <rPh sb="0" eb="2">
      <t>ナイカ</t>
    </rPh>
    <phoneticPr fontId="2"/>
  </si>
  <si>
    <t>外科</t>
    <rPh sb="0" eb="2">
      <t>ゲカ</t>
    </rPh>
    <phoneticPr fontId="2"/>
  </si>
  <si>
    <t>精神科</t>
    <rPh sb="0" eb="3">
      <t>セイシンカ</t>
    </rPh>
    <phoneticPr fontId="2"/>
  </si>
  <si>
    <t>整形外科</t>
    <rPh sb="0" eb="4">
      <t>セイケイゲカ</t>
    </rPh>
    <phoneticPr fontId="2"/>
  </si>
  <si>
    <t>脳神経外科</t>
    <rPh sb="0" eb="5">
      <t>ノウシンケイゲカ</t>
    </rPh>
    <phoneticPr fontId="2"/>
  </si>
  <si>
    <t>皮膚科</t>
    <rPh sb="0" eb="3">
      <t>ヒフカ</t>
    </rPh>
    <phoneticPr fontId="2"/>
  </si>
  <si>
    <t>泌尿器科</t>
    <rPh sb="0" eb="4">
      <t>ヒニョウキカ</t>
    </rPh>
    <phoneticPr fontId="2"/>
  </si>
  <si>
    <t>婦人科</t>
    <rPh sb="0" eb="3">
      <t>フジンカ</t>
    </rPh>
    <phoneticPr fontId="2"/>
  </si>
  <si>
    <t>眼科</t>
    <rPh sb="0" eb="2">
      <t>ガンカ</t>
    </rPh>
    <phoneticPr fontId="2"/>
  </si>
  <si>
    <t>耳鼻咽喉科</t>
    <rPh sb="0" eb="5">
      <t>ジビインコウカ</t>
    </rPh>
    <phoneticPr fontId="2"/>
  </si>
  <si>
    <t>ﾘﾊﾋﾞﾘﾃｰｼｮﾝ科</t>
    <rPh sb="10" eb="11">
      <t>カ</t>
    </rPh>
    <phoneticPr fontId="2"/>
  </si>
  <si>
    <t>歯科</t>
    <rPh sb="0" eb="2">
      <t>シカ</t>
    </rPh>
    <phoneticPr fontId="2"/>
  </si>
  <si>
    <t>その他</t>
    <rPh sb="2" eb="3">
      <t>タ</t>
    </rPh>
    <phoneticPr fontId="2"/>
  </si>
  <si>
    <t>（</t>
  </si>
  <si>
    <t>（</t>
    <phoneticPr fontId="2"/>
  </si>
  <si>
    <t>）</t>
    <phoneticPr fontId="2"/>
  </si>
  <si>
    <t>安定</t>
    <phoneticPr fontId="2"/>
  </si>
  <si>
    <t>不安定</t>
    <phoneticPr fontId="2"/>
  </si>
  <si>
    <t>不明</t>
    <phoneticPr fontId="2"/>
  </si>
  <si>
    <t>自立</t>
    <phoneticPr fontId="2"/>
  </si>
  <si>
    <t>Ｊ１</t>
    <phoneticPr fontId="2"/>
  </si>
  <si>
    <t>Ｊ２</t>
    <phoneticPr fontId="15"/>
  </si>
  <si>
    <t>A１</t>
    <phoneticPr fontId="2"/>
  </si>
  <si>
    <t>Ａ２</t>
    <phoneticPr fontId="15"/>
  </si>
  <si>
    <t>Ｂ１</t>
    <phoneticPr fontId="15"/>
  </si>
  <si>
    <t>Ｂ２</t>
    <phoneticPr fontId="15"/>
  </si>
  <si>
    <t>Ｃ１</t>
    <phoneticPr fontId="15"/>
  </si>
  <si>
    <t>C２</t>
    <phoneticPr fontId="15"/>
  </si>
  <si>
    <t>Ⅰ</t>
    <phoneticPr fontId="2"/>
  </si>
  <si>
    <t>Ⅱa</t>
    <phoneticPr fontId="2"/>
  </si>
  <si>
    <t>Ⅱb</t>
    <phoneticPr fontId="2"/>
  </si>
  <si>
    <t>Ⅲa</t>
    <phoneticPr fontId="2"/>
  </si>
  <si>
    <t>Ⅲb</t>
    <phoneticPr fontId="2"/>
  </si>
  <si>
    <t>Ⅳ</t>
    <phoneticPr fontId="2"/>
  </si>
  <si>
    <t>M</t>
    <phoneticPr fontId="2"/>
  </si>
  <si>
    <t>（３）認知症の行動・心理状況（BPSD）　（該当する項目全てチェック：認知症以外の疾患で同様の症状を認める場合を含む）</t>
    <rPh sb="3" eb="6">
      <t>ニンチショウ</t>
    </rPh>
    <rPh sb="7" eb="9">
      <t>コウドウ</t>
    </rPh>
    <rPh sb="10" eb="12">
      <t>シンリ</t>
    </rPh>
    <rPh sb="12" eb="14">
      <t>ジョウキョウ</t>
    </rPh>
    <rPh sb="22" eb="24">
      <t>ガイトウ</t>
    </rPh>
    <rPh sb="26" eb="28">
      <t>コウモク</t>
    </rPh>
    <rPh sb="28" eb="29">
      <t>ゼン</t>
    </rPh>
    <rPh sb="35" eb="38">
      <t>ニンチショウ</t>
    </rPh>
    <rPh sb="38" eb="40">
      <t>イガイ</t>
    </rPh>
    <rPh sb="41" eb="43">
      <t>シッカン</t>
    </rPh>
    <rPh sb="44" eb="46">
      <t>ドウヨウ</t>
    </rPh>
    <rPh sb="47" eb="49">
      <t>ショウジョウ</t>
    </rPh>
    <rPh sb="50" eb="51">
      <t>ミト</t>
    </rPh>
    <rPh sb="53" eb="55">
      <t>バアイ</t>
    </rPh>
    <rPh sb="56" eb="57">
      <t>フク</t>
    </rPh>
    <phoneticPr fontId="2"/>
  </si>
  <si>
    <t>中心静脈栄養</t>
    <phoneticPr fontId="2"/>
  </si>
  <si>
    <t>透析</t>
    <phoneticPr fontId="2"/>
  </si>
  <si>
    <t>ストーマの処置</t>
    <phoneticPr fontId="2"/>
  </si>
  <si>
    <t>酸素療法</t>
    <phoneticPr fontId="2"/>
  </si>
  <si>
    <t>レスピレーター</t>
    <phoneticPr fontId="2"/>
  </si>
  <si>
    <t>気管切開の処置</t>
    <phoneticPr fontId="2"/>
  </si>
  <si>
    <t>疼痛の看護</t>
    <phoneticPr fontId="2"/>
  </si>
  <si>
    <t>経管栄養</t>
    <phoneticPr fontId="2"/>
  </si>
  <si>
    <t>モニター測定（血圧、心拍、酸素飽和度等）</t>
    <phoneticPr fontId="2"/>
  </si>
  <si>
    <t>褥瘡の処置</t>
  </si>
  <si>
    <t>有</t>
    <phoneticPr fontId="2"/>
  </si>
  <si>
    <t>無</t>
    <phoneticPr fontId="2"/>
  </si>
  <si>
    <t>幻視・幻聴</t>
    <phoneticPr fontId="2"/>
  </si>
  <si>
    <t>妄想</t>
    <phoneticPr fontId="2"/>
  </si>
  <si>
    <t>昼夜逆転</t>
    <phoneticPr fontId="2"/>
  </si>
  <si>
    <t>暴言</t>
    <phoneticPr fontId="2"/>
  </si>
  <si>
    <t>暴行</t>
    <phoneticPr fontId="2"/>
  </si>
  <si>
    <t>介護への抵抗</t>
    <phoneticPr fontId="2"/>
  </si>
  <si>
    <t>徘徊</t>
    <phoneticPr fontId="2"/>
  </si>
  <si>
    <t>火の不始末</t>
    <phoneticPr fontId="2"/>
  </si>
  <si>
    <t>不潔行為</t>
    <phoneticPr fontId="2"/>
  </si>
  <si>
    <t>異食行動</t>
    <phoneticPr fontId="2"/>
  </si>
  <si>
    <t>性的問題行動</t>
    <phoneticPr fontId="2"/>
  </si>
  <si>
    <t>その他</t>
    <phoneticPr fontId="2"/>
  </si>
  <si>
    <t>〔症状名：</t>
    <phoneticPr fontId="2"/>
  </si>
  <si>
    <t>専門医受診の有無</t>
    <phoneticPr fontId="2"/>
  </si>
  <si>
    <t>〕</t>
    <phoneticPr fontId="2"/>
  </si>
  <si>
    <t>不明</t>
    <rPh sb="0" eb="2">
      <t>ふめい</t>
    </rPh>
    <phoneticPr fontId="2" type="Hiragana"/>
  </si>
  <si>
    <t>問題なし</t>
    <phoneticPr fontId="2"/>
  </si>
  <si>
    <t>問題あり</t>
    <phoneticPr fontId="2"/>
  </si>
  <si>
    <t>いくらか困難</t>
    <phoneticPr fontId="2"/>
  </si>
  <si>
    <t>見守りが必要</t>
    <phoneticPr fontId="2"/>
  </si>
  <si>
    <t>判断できない</t>
    <phoneticPr fontId="2"/>
  </si>
  <si>
    <t>伝えられる</t>
    <phoneticPr fontId="2"/>
  </si>
  <si>
    <t>具体的要求に限られる</t>
    <phoneticPr fontId="2"/>
  </si>
  <si>
    <t>伝えられない</t>
    <phoneticPr fontId="2"/>
  </si>
  <si>
    <t>科</t>
    <phoneticPr fontId="2"/>
  </si>
  <si>
    <t>（１）日常生活の自立度等について</t>
    <rPh sb="3" eb="5">
      <t>ニチジョウ</t>
    </rPh>
    <rPh sb="5" eb="7">
      <t>セイカツ</t>
    </rPh>
    <rPh sb="8" eb="11">
      <t>ジリツド</t>
    </rPh>
    <rPh sb="11" eb="12">
      <t>トウ</t>
    </rPh>
    <phoneticPr fontId="2"/>
  </si>
  <si>
    <t>cm</t>
    <phoneticPr fontId="2"/>
  </si>
  <si>
    <t>（部位：</t>
    <rPh sb="1" eb="3">
      <t>ブイ</t>
    </rPh>
    <phoneticPr fontId="2"/>
  </si>
  <si>
    <t>右</t>
    <phoneticPr fontId="2"/>
  </si>
  <si>
    <t>＝</t>
    <phoneticPr fontId="2"/>
  </si>
  <si>
    <t>減少）</t>
    <rPh sb="0" eb="2">
      <t>ゲンショウ</t>
    </rPh>
    <phoneticPr fontId="2"/>
  </si>
  <si>
    <t>減少</t>
    <rPh sb="0" eb="2">
      <t>げんしょう</t>
    </rPh>
    <phoneticPr fontId="2" type="Hiragana"/>
  </si>
  <si>
    <t>四肢欠損</t>
    <phoneticPr fontId="2"/>
  </si>
  <si>
    <t>リストから選択</t>
    <phoneticPr fontId="2" type="Hiragana"/>
  </si>
  <si>
    <t>麻痺</t>
    <phoneticPr fontId="2"/>
  </si>
  <si>
    <t>中</t>
    <rPh sb="0" eb="1">
      <t>ちゅう</t>
    </rPh>
    <phoneticPr fontId="2" type="Hiragana"/>
  </si>
  <si>
    <t>重</t>
    <rPh sb="0" eb="1">
      <t>じゅう</t>
    </rPh>
    <phoneticPr fontId="2" type="Hiragana"/>
  </si>
  <si>
    <t>右上肢（程度：</t>
    <phoneticPr fontId="2"/>
  </si>
  <si>
    <t>軽</t>
    <rPh sb="0" eb="1">
      <t>カル</t>
    </rPh>
    <phoneticPr fontId="2"/>
  </si>
  <si>
    <t>中</t>
    <rPh sb="0" eb="1">
      <t>チュウ</t>
    </rPh>
    <phoneticPr fontId="2"/>
  </si>
  <si>
    <t>重</t>
    <rPh sb="0" eb="1">
      <t>オモ</t>
    </rPh>
    <phoneticPr fontId="2"/>
  </si>
  <si>
    <t>左上肢（程度：</t>
    <phoneticPr fontId="2"/>
  </si>
  <si>
    <t>右下肢（程度：</t>
    <rPh sb="1" eb="2">
      <t>シタ</t>
    </rPh>
    <phoneticPr fontId="2"/>
  </si>
  <si>
    <t>左下肢（程度：</t>
    <rPh sb="1" eb="2">
      <t>シタ</t>
    </rPh>
    <phoneticPr fontId="2"/>
  </si>
  <si>
    <t>その他（部位：</t>
    <phoneticPr fontId="2"/>
  </si>
  <si>
    <t>程度：□軽　□中　□重）</t>
    <phoneticPr fontId="2"/>
  </si>
  <si>
    <t>軽</t>
    <rPh sb="0" eb="1">
      <t>ケイ</t>
    </rPh>
    <phoneticPr fontId="2"/>
  </si>
  <si>
    <t>中</t>
    <rPh sb="0" eb="1">
      <t>チュウ</t>
    </rPh>
    <phoneticPr fontId="2"/>
  </si>
  <si>
    <t>重</t>
    <rPh sb="0" eb="1">
      <t>ジュウ</t>
    </rPh>
    <phoneticPr fontId="2"/>
  </si>
  <si>
    <t>)</t>
    <phoneticPr fontId="2"/>
  </si>
  <si>
    <t>）</t>
    <phoneticPr fontId="2"/>
  </si>
  <si>
    <t>程度：</t>
    <rPh sb="0" eb="2">
      <t>テイド</t>
    </rPh>
    <phoneticPr fontId="2"/>
  </si>
  <si>
    <t>右</t>
    <rPh sb="0" eb="1">
      <t>ミギ</t>
    </rPh>
    <phoneticPr fontId="2"/>
  </si>
  <si>
    <t>左</t>
    <rPh sb="0" eb="1">
      <t>ヒダリ</t>
    </rPh>
    <phoneticPr fontId="2"/>
  </si>
  <si>
    <t>筋力の低下</t>
    <phoneticPr fontId="2"/>
  </si>
  <si>
    <t>関節の拘縮</t>
    <phoneticPr fontId="2"/>
  </si>
  <si>
    <t>関節の痛み</t>
    <phoneticPr fontId="2"/>
  </si>
  <si>
    <t>褥瘡</t>
    <phoneticPr fontId="2"/>
  </si>
  <si>
    <t>その他の皮膚疾患</t>
    <phoneticPr fontId="2"/>
  </si>
  <si>
    <t>失調・不随意運動</t>
    <phoneticPr fontId="2"/>
  </si>
  <si>
    <t>・上肢</t>
    <phoneticPr fontId="2"/>
  </si>
  <si>
    <t>褥瘡</t>
    <rPh sb="0" eb="2">
      <t>ジョクソウ</t>
    </rPh>
    <phoneticPr fontId="2"/>
  </si>
  <si>
    <t>していない</t>
    <phoneticPr fontId="2" type="Hiragana"/>
  </si>
  <si>
    <t>主に他人が操作している</t>
    <rPh sb="0" eb="1">
      <t>おも</t>
    </rPh>
    <rPh sb="2" eb="4">
      <t>たにん</t>
    </rPh>
    <rPh sb="5" eb="7">
      <t>そうさ</t>
    </rPh>
    <phoneticPr fontId="2" type="Hiragana"/>
  </si>
  <si>
    <t>屋内で使用</t>
    <rPh sb="0" eb="2">
      <t>おくない</t>
    </rPh>
    <rPh sb="3" eb="5">
      <t>しよう</t>
    </rPh>
    <phoneticPr fontId="2" type="Hiragana"/>
  </si>
  <si>
    <t>自立</t>
    <phoneticPr fontId="2"/>
  </si>
  <si>
    <t>介助があればしている</t>
    <phoneticPr fontId="2"/>
  </si>
  <si>
    <t>していない</t>
    <phoneticPr fontId="2"/>
  </si>
  <si>
    <t>用いていない</t>
    <phoneticPr fontId="2"/>
  </si>
  <si>
    <t>主に自分で操作している</t>
    <phoneticPr fontId="2"/>
  </si>
  <si>
    <t>主に他人が操作している</t>
    <phoneticPr fontId="2"/>
  </si>
  <si>
    <t>屋外で使用</t>
    <phoneticPr fontId="2"/>
  </si>
  <si>
    <t>屋内で使用</t>
    <phoneticPr fontId="2"/>
  </si>
  <si>
    <t>介助があればしている</t>
    <rPh sb="0" eb="2">
      <t>カイジョ</t>
    </rPh>
    <phoneticPr fontId="2"/>
  </si>
  <si>
    <t>自立ないし何とか自分で食べられる</t>
    <phoneticPr fontId="2"/>
  </si>
  <si>
    <t>全面介助</t>
    <phoneticPr fontId="2"/>
  </si>
  <si>
    <t>良好</t>
    <phoneticPr fontId="2"/>
  </si>
  <si>
    <t>不良</t>
    <phoneticPr fontId="2"/>
  </si>
  <si>
    <t>尿失禁</t>
    <rPh sb="0" eb="3">
      <t>ニョウシッキン</t>
    </rPh>
    <phoneticPr fontId="2"/>
  </si>
  <si>
    <t>転倒・骨折</t>
    <phoneticPr fontId="2"/>
  </si>
  <si>
    <t>移動能力の低下</t>
    <phoneticPr fontId="2"/>
  </si>
  <si>
    <t>心肺機能の低下</t>
    <phoneticPr fontId="2"/>
  </si>
  <si>
    <t>閉じこもり</t>
    <phoneticPr fontId="2"/>
  </si>
  <si>
    <t>意欲低下</t>
    <phoneticPr fontId="2"/>
  </si>
  <si>
    <t>徘徊</t>
    <phoneticPr fontId="2"/>
  </si>
  <si>
    <t>低栄養</t>
    <phoneticPr fontId="2"/>
  </si>
  <si>
    <t>摂食・嚥下機能低下</t>
    <phoneticPr fontId="2"/>
  </si>
  <si>
    <t>脱水</t>
    <phoneticPr fontId="2"/>
  </si>
  <si>
    <t>易感染症</t>
    <phoneticPr fontId="2"/>
  </si>
  <si>
    <t>がん等による疼痛</t>
    <phoneticPr fontId="2"/>
  </si>
  <si>
    <t>その他</t>
    <phoneticPr fontId="2"/>
  </si>
  <si>
    <t>（</t>
    <phoneticPr fontId="2"/>
  </si>
  <si>
    <t>期待できる</t>
    <phoneticPr fontId="2"/>
  </si>
  <si>
    <t>期待できない</t>
    <phoneticPr fontId="2"/>
  </si>
  <si>
    <t>不明</t>
    <phoneticPr fontId="2"/>
  </si>
  <si>
    <t>訪問診療</t>
    <phoneticPr fontId="2"/>
  </si>
  <si>
    <t>訪問看護</t>
    <phoneticPr fontId="2"/>
  </si>
  <si>
    <t>訪問歯科診療</t>
    <phoneticPr fontId="2"/>
  </si>
  <si>
    <t>訪問薬剤管理指導</t>
    <phoneticPr fontId="2"/>
  </si>
  <si>
    <t>訪問リハビリテーション</t>
    <phoneticPr fontId="2"/>
  </si>
  <si>
    <t>訪問栄養食事指導</t>
    <phoneticPr fontId="2"/>
  </si>
  <si>
    <t>通所リハビリテーション</t>
    <phoneticPr fontId="2"/>
  </si>
  <si>
    <t>老人保健施設</t>
    <phoneticPr fontId="2"/>
  </si>
  <si>
    <t>介護医療院</t>
    <phoneticPr fontId="2"/>
  </si>
  <si>
    <t>特記すべき項目なし</t>
  </si>
  <si>
    <t>特記すべき項目なし</t>
    <phoneticPr fontId="2"/>
  </si>
  <si>
    <t>血圧</t>
    <phoneticPr fontId="2"/>
  </si>
  <si>
    <t>移動</t>
    <phoneticPr fontId="2"/>
  </si>
  <si>
    <t>摂食</t>
    <phoneticPr fontId="2"/>
  </si>
  <si>
    <t>運動</t>
    <phoneticPr fontId="2"/>
  </si>
  <si>
    <t>嚥下</t>
    <phoneticPr fontId="2"/>
  </si>
  <si>
    <t>無</t>
    <phoneticPr fontId="2"/>
  </si>
  <si>
    <t>有</t>
    <phoneticPr fontId="2"/>
  </si>
  <si>
    <t>不明</t>
    <rPh sb="0" eb="2">
      <t>ふめい</t>
    </rPh>
    <phoneticPr fontId="2" type="Hiragana"/>
  </si>
  <si>
    <t>特に必要性高い</t>
    <rPh sb="0" eb="1">
      <t>とく</t>
    </rPh>
    <rPh sb="2" eb="6">
      <t>ひつようせいたか</t>
    </rPh>
    <phoneticPr fontId="2" type="Hiragana"/>
  </si>
  <si>
    <t>短期入所療養介護</t>
    <rPh sb="4" eb="6">
      <t>リョウヨウ</t>
    </rPh>
    <phoneticPr fontId="2"/>
  </si>
  <si>
    <t>訪問歯科衛生指導</t>
    <rPh sb="4" eb="6">
      <t>エイセイ</t>
    </rPh>
    <phoneticPr fontId="2"/>
  </si>
  <si>
    <t>老人保健施設</t>
    <phoneticPr fontId="2"/>
  </si>
  <si>
    <t>介護医療院</t>
    <phoneticPr fontId="2"/>
  </si>
  <si>
    <t>点滴の管理</t>
    <rPh sb="0" eb="2">
      <t>テンテキ</t>
    </rPh>
    <rPh sb="3" eb="5">
      <t>カンリ</t>
    </rPh>
    <phoneticPr fontId="2"/>
  </si>
  <si>
    <r>
      <t>　　〔</t>
    </r>
    <r>
      <rPr>
        <u/>
        <sz val="11"/>
        <color theme="1"/>
        <rFont val="ＭＳ Ｐゴシック"/>
        <family val="3"/>
        <charset val="128"/>
        <scheme val="minor"/>
      </rPr>
      <t>最近（概ね６カ月以内）介護に影響のあったもの</t>
    </r>
    <r>
      <rPr>
        <sz val="11"/>
        <color theme="1"/>
        <rFont val="ＭＳ Ｐゴシック"/>
        <family val="3"/>
        <charset val="128"/>
        <scheme val="minor"/>
      </rPr>
      <t>　及び　</t>
    </r>
    <r>
      <rPr>
        <u/>
        <sz val="11"/>
        <color theme="1"/>
        <rFont val="ＭＳ Ｐゴシック"/>
        <family val="3"/>
        <charset val="128"/>
        <scheme val="minor"/>
      </rPr>
      <t>特定疾病</t>
    </r>
    <r>
      <rPr>
        <sz val="11"/>
        <color theme="1"/>
        <rFont val="ＭＳ Ｐゴシック"/>
        <family val="3"/>
        <charset val="128"/>
        <scheme val="minor"/>
      </rPr>
      <t>についてはその診断の根拠等について記入〕</t>
    </r>
    <rPh sb="3" eb="5">
      <t>サイキン</t>
    </rPh>
    <rPh sb="6" eb="7">
      <t>オオム</t>
    </rPh>
    <rPh sb="10" eb="11">
      <t>ゲツ</t>
    </rPh>
    <rPh sb="11" eb="13">
      <t>イナイ</t>
    </rPh>
    <rPh sb="14" eb="16">
      <t>カイゴ</t>
    </rPh>
    <rPh sb="17" eb="19">
      <t>エイキョウ</t>
    </rPh>
    <rPh sb="26" eb="27">
      <t>オヨ</t>
    </rPh>
    <rPh sb="29" eb="31">
      <t>トクテイ</t>
    </rPh>
    <rPh sb="31" eb="33">
      <t>シッペイ</t>
    </rPh>
    <rPh sb="40" eb="42">
      <t>シンダン</t>
    </rPh>
    <rPh sb="43" eb="45">
      <t>コンキョ</t>
    </rPh>
    <rPh sb="45" eb="46">
      <t>トウ</t>
    </rPh>
    <rPh sb="50" eb="52">
      <t>キニュウ</t>
    </rPh>
    <phoneticPr fontId="2"/>
  </si>
  <si>
    <r>
      <t>　要介護認定及び介護サービス計画作成時に必要な医学的なご意見等を見守りに影響を及ぼす疾病の状況等の留意点を含め記載して下さい。</t>
    </r>
    <r>
      <rPr>
        <u/>
        <sz val="8"/>
        <color theme="1"/>
        <rFont val="ＭＳ Ｐゴシック"/>
        <family val="3"/>
        <charset val="128"/>
        <scheme val="minor"/>
      </rPr>
      <t>特に、介護に要する手間に影響を及ぼす事項について記載して下さい。</t>
    </r>
    <r>
      <rPr>
        <sz val="8"/>
        <color theme="1"/>
        <rFont val="ＭＳ Ｐゴシック"/>
        <family val="3"/>
        <charset val="128"/>
        <scheme val="minor"/>
      </rPr>
      <t>なお、専門医等に別途意見を求めた場合はその内容、結果も記載して下さい。（情報提供書や障害者手帳の申請に用いる診断書等の写しを添付して頂いても結構です。）</t>
    </r>
    <rPh sb="59" eb="60">
      <t>クダ</t>
    </rPh>
    <rPh sb="91" eb="92">
      <t>クダ</t>
    </rPh>
    <rPh sb="126" eb="127">
      <t>クダ</t>
    </rPh>
    <rPh sb="135" eb="136">
      <t>ショ</t>
    </rPh>
    <rPh sb="137" eb="140">
      <t>ショウガイシャ</t>
    </rPh>
    <rPh sb="149" eb="152">
      <t>シンダンショ</t>
    </rPh>
    <rPh sb="152" eb="153">
      <t>トウ</t>
    </rPh>
    <phoneticPr fontId="15"/>
  </si>
  <si>
    <t>同意する。</t>
    <phoneticPr fontId="2"/>
  </si>
  <si>
    <t>同意しない。</t>
    <phoneticPr fontId="2"/>
  </si>
  <si>
    <t>その他医療系サービス</t>
    <phoneticPr fontId="2"/>
  </si>
  <si>
    <t>被保険者番号</t>
    <phoneticPr fontId="2"/>
  </si>
  <si>
    <t>（</t>
    <phoneticPr fontId="2"/>
  </si>
  <si>
    <t>）</t>
    <phoneticPr fontId="2"/>
  </si>
  <si>
    <t>（自署）</t>
    <rPh sb="1" eb="3">
      <t>ジショ</t>
    </rPh>
    <phoneticPr fontId="2"/>
  </si>
  <si>
    <t>医療機関名</t>
    <rPh sb="0" eb="1">
      <t>イ</t>
    </rPh>
    <rPh sb="1" eb="2">
      <t>リョウ</t>
    </rPh>
    <rPh sb="2" eb="3">
      <t>キ</t>
    </rPh>
    <rPh sb="3" eb="4">
      <t>カン</t>
    </rPh>
    <rPh sb="4" eb="5">
      <t>メイ</t>
    </rPh>
    <phoneticPr fontId="2"/>
  </si>
  <si>
    <t>医師氏名</t>
    <rPh sb="0" eb="1">
      <t>イ</t>
    </rPh>
    <rPh sb="1" eb="2">
      <t>シ</t>
    </rPh>
    <rPh sb="2" eb="3">
      <t>シ</t>
    </rPh>
    <rPh sb="3" eb="4">
      <t>ナ</t>
    </rPh>
    <phoneticPr fontId="2"/>
  </si>
  <si>
    <t>(2)</t>
    <phoneticPr fontId="2"/>
  </si>
  <si>
    <t>(3)</t>
    <phoneticPr fontId="2"/>
  </si>
  <si>
    <t>(1)</t>
    <phoneticPr fontId="2"/>
  </si>
  <si>
    <r>
      <t>（１）診断名（</t>
    </r>
    <r>
      <rPr>
        <b/>
        <u/>
        <sz val="11"/>
        <color theme="1"/>
        <rFont val="ＭＳ Ｐゴシック"/>
        <family val="3"/>
        <charset val="128"/>
        <scheme val="minor"/>
      </rPr>
      <t>特定疾病</t>
    </r>
    <r>
      <rPr>
        <b/>
        <sz val="11"/>
        <color theme="1"/>
        <rFont val="ＭＳ Ｐゴシック"/>
        <family val="3"/>
        <charset val="128"/>
        <scheme val="minor"/>
      </rPr>
      <t>または</t>
    </r>
    <r>
      <rPr>
        <b/>
        <u/>
        <sz val="11"/>
        <color theme="1"/>
        <rFont val="ＭＳ Ｐゴシック"/>
        <family val="3"/>
        <charset val="128"/>
        <scheme val="minor"/>
      </rPr>
      <t>生活機能低下の直接の原因となっている傷病名</t>
    </r>
    <r>
      <rPr>
        <b/>
        <sz val="11"/>
        <color theme="1"/>
        <rFont val="ＭＳ Ｐゴシック"/>
        <family val="3"/>
        <charset val="128"/>
        <scheme val="minor"/>
      </rPr>
      <t>については１．に記入）及び発症年月日</t>
    </r>
    <rPh sb="0" eb="3">
      <t>シンダンメイ</t>
    </rPh>
    <rPh sb="4" eb="6">
      <t>トクテイ</t>
    </rPh>
    <rPh sb="6" eb="8">
      <t>シッペイ</t>
    </rPh>
    <rPh sb="11" eb="13">
      <t>セイカツ</t>
    </rPh>
    <rPh sb="13" eb="15">
      <t>キノウ</t>
    </rPh>
    <rPh sb="15" eb="17">
      <t>テイカ</t>
    </rPh>
    <rPh sb="18" eb="20">
      <t>チョクセツ</t>
    </rPh>
    <rPh sb="21" eb="23">
      <t>ゲンイン</t>
    </rPh>
    <rPh sb="29" eb="31">
      <t>ショウビョウ</t>
    </rPh>
    <rPh sb="31" eb="32">
      <t>メイ</t>
    </rPh>
    <rPh sb="40" eb="42">
      <t>キニュウ</t>
    </rPh>
    <rPh sb="43" eb="44">
      <t>オヨ</t>
    </rPh>
    <rPh sb="45" eb="47">
      <t>ハッショウ</t>
    </rPh>
    <rPh sb="47" eb="50">
      <t>ネンガッピ</t>
    </rPh>
    <phoneticPr fontId="2"/>
  </si>
  <si>
    <r>
      <t>（３）</t>
    </r>
    <r>
      <rPr>
        <b/>
        <u/>
        <sz val="11"/>
        <color theme="1"/>
        <rFont val="ＭＳ Ｐゴシック"/>
        <family val="3"/>
        <charset val="128"/>
        <scheme val="minor"/>
      </rPr>
      <t>生活機能低下の直接の原因となっている</t>
    </r>
    <r>
      <rPr>
        <b/>
        <sz val="11"/>
        <color theme="1"/>
        <rFont val="ＭＳ Ｐゴシック"/>
        <family val="3"/>
        <charset val="128"/>
        <scheme val="minor"/>
      </rPr>
      <t>傷病または特定疾病の経過及び投薬内容を含む治療内容</t>
    </r>
    <rPh sb="3" eb="5">
      <t>セイカツ</t>
    </rPh>
    <rPh sb="5" eb="7">
      <t>キノウ</t>
    </rPh>
    <rPh sb="7" eb="9">
      <t>テイカ</t>
    </rPh>
    <rPh sb="10" eb="12">
      <t>チョクセツ</t>
    </rPh>
    <rPh sb="13" eb="15">
      <t>ゲンイン</t>
    </rPh>
    <rPh sb="21" eb="23">
      <t>ショウビョウ</t>
    </rPh>
    <rPh sb="26" eb="28">
      <t>トクテイ</t>
    </rPh>
    <rPh sb="28" eb="30">
      <t>シッペイ</t>
    </rPh>
    <rPh sb="31" eb="33">
      <t>ケイカ</t>
    </rPh>
    <rPh sb="33" eb="34">
      <t>オヨ</t>
    </rPh>
    <rPh sb="35" eb="37">
      <t>トウヤク</t>
    </rPh>
    <rPh sb="37" eb="39">
      <t>ナイヨウ</t>
    </rPh>
    <rPh sb="40" eb="41">
      <t>フク</t>
    </rPh>
    <rPh sb="42" eb="44">
      <t>チリョウ</t>
    </rPh>
    <rPh sb="44" eb="46">
      <t>ナイヨウ</t>
    </rPh>
    <phoneticPr fontId="2"/>
  </si>
  <si>
    <t>カテーテル（コンドームカテーテル、留置カテーテル等）</t>
    <phoneticPr fontId="2"/>
  </si>
  <si>
    <r>
      <t>（２）認知症の中核症状（</t>
    </r>
    <r>
      <rPr>
        <b/>
        <u/>
        <sz val="11"/>
        <color theme="1"/>
        <rFont val="ＭＳ Ｐゴシック"/>
        <family val="3"/>
        <charset val="128"/>
        <scheme val="minor"/>
      </rPr>
      <t>認知症以外の疾患で同様の症状を認める場合を含む</t>
    </r>
    <r>
      <rPr>
        <b/>
        <sz val="11"/>
        <color theme="1"/>
        <rFont val="ＭＳ Ｐゴシック"/>
        <family val="3"/>
        <charset val="128"/>
        <scheme val="minor"/>
      </rPr>
      <t>）</t>
    </r>
    <rPh sb="3" eb="6">
      <t>ニンチショウ</t>
    </rPh>
    <rPh sb="7" eb="9">
      <t>チュウカク</t>
    </rPh>
    <rPh sb="9" eb="11">
      <t>ショウジョウ</t>
    </rPh>
    <rPh sb="12" eb="15">
      <t>ニンチショウ</t>
    </rPh>
    <rPh sb="15" eb="17">
      <t>イガイ</t>
    </rPh>
    <rPh sb="18" eb="20">
      <t>シッカン</t>
    </rPh>
    <rPh sb="21" eb="23">
      <t>ドウヨウ</t>
    </rPh>
    <rPh sb="24" eb="26">
      <t>ショウジョウ</t>
    </rPh>
    <rPh sb="27" eb="28">
      <t>ミト</t>
    </rPh>
    <rPh sb="30" eb="32">
      <t>バアイ</t>
    </rPh>
    <rPh sb="33" eb="34">
      <t>フク</t>
    </rPh>
    <phoneticPr fontId="2"/>
  </si>
  <si>
    <r>
      <t>歩行補助具・装具の使用</t>
    </r>
    <r>
      <rPr>
        <sz val="10"/>
        <color theme="1"/>
        <rFont val="ＭＳ Ｐゴシック"/>
        <family val="3"/>
        <charset val="128"/>
        <scheme val="minor"/>
      </rPr>
      <t>（複数選択可）</t>
    </r>
    <rPh sb="0" eb="2">
      <t>ホコウ</t>
    </rPh>
    <rPh sb="2" eb="4">
      <t>ホジョ</t>
    </rPh>
    <rPh sb="4" eb="5">
      <t>グ</t>
    </rPh>
    <rPh sb="6" eb="8">
      <t>ソウグ</t>
    </rPh>
    <rPh sb="9" eb="11">
      <t>シヨウ</t>
    </rPh>
    <phoneticPr fontId="2"/>
  </si>
  <si>
    <t>・体幹</t>
  </si>
  <si>
    <t>体重＝</t>
    <rPh sb="0" eb="2">
      <t>タイジュウ</t>
    </rPh>
    <phoneticPr fontId="2"/>
  </si>
  <si>
    <t>（過去6か月の体重の変化</t>
    <phoneticPr fontId="2"/>
  </si>
  <si>
    <t>kg</t>
    <phoneticPr fontId="2"/>
  </si>
  <si>
    <t>※</t>
    <phoneticPr fontId="2"/>
  </si>
  <si>
    <t>　最終診察日</t>
    <phoneticPr fontId="2"/>
  </si>
  <si>
    <t>　意見書作成回数</t>
    <phoneticPr fontId="2"/>
  </si>
  <si>
    <t>　他科受診の有無</t>
    <phoneticPr fontId="2"/>
  </si>
  <si>
    <t>西暦/〇月/〇日　又は
和暦〇年〇月〇日
（例：2024/4/25 又は
　　　令和6年4月25日）</t>
    <rPh sb="0" eb="2">
      <t>せいれき</t>
    </rPh>
    <rPh sb="4" eb="5">
      <t>つき</t>
    </rPh>
    <rPh sb="7" eb="8">
      <t>にち</t>
    </rPh>
    <rPh sb="9" eb="10">
      <t>また</t>
    </rPh>
    <rPh sb="12" eb="14">
      <t>われき</t>
    </rPh>
    <rPh sb="15" eb="16">
      <t>どし</t>
    </rPh>
    <rPh sb="17" eb="18">
      <t>つき</t>
    </rPh>
    <rPh sb="19" eb="20">
      <t>にち</t>
    </rPh>
    <rPh sb="22" eb="23">
      <t>れい</t>
    </rPh>
    <rPh sb="34" eb="35">
      <t>また</t>
    </rPh>
    <rPh sb="40" eb="42">
      <t>れいわ</t>
    </rPh>
    <rPh sb="43" eb="44">
      <t>ねん</t>
    </rPh>
    <rPh sb="45" eb="46">
      <t>がつ</t>
    </rPh>
    <rPh sb="48" eb="49">
      <t>にち</t>
    </rPh>
    <phoneticPr fontId="2" type="Hiragana"/>
  </si>
  <si>
    <t>西暦/〇月/〇日　又は
和暦〇年〇月〇日</t>
    <rPh sb="0" eb="2">
      <t>せいれき</t>
    </rPh>
    <rPh sb="4" eb="5">
      <t>つき</t>
    </rPh>
    <rPh sb="7" eb="8">
      <t>にち</t>
    </rPh>
    <rPh sb="9" eb="10">
      <t>また</t>
    </rPh>
    <rPh sb="12" eb="14">
      <t>われき</t>
    </rPh>
    <rPh sb="15" eb="16">
      <t>ねん</t>
    </rPh>
    <rPh sb="17" eb="18">
      <t>つき</t>
    </rPh>
    <rPh sb="19" eb="20">
      <t>にち</t>
    </rPh>
    <phoneticPr fontId="2" type="Hiragana"/>
  </si>
  <si>
    <t>半角７桁</t>
    <rPh sb="0" eb="2">
      <t>ハンカク</t>
    </rPh>
    <rPh sb="3" eb="4">
      <t>ケタ</t>
    </rPh>
    <phoneticPr fontId="1"/>
  </si>
  <si>
    <t>半角６桁</t>
    <rPh sb="0" eb="2">
      <t>ハンカク</t>
    </rPh>
    <rPh sb="3" eb="4">
      <t>ケタ</t>
    </rPh>
    <phoneticPr fontId="1"/>
  </si>
  <si>
    <t>半角１０桁</t>
    <rPh sb="0" eb="2">
      <t>ハンカク</t>
    </rPh>
    <rPh sb="4" eb="5">
      <t>ケタ</t>
    </rPh>
    <phoneticPr fontId="2"/>
  </si>
  <si>
    <t>（１）
 診断名</t>
    <rPh sb="5" eb="7">
      <t>シンダン</t>
    </rPh>
    <rPh sb="7" eb="8">
      <t>メイ</t>
    </rPh>
    <phoneticPr fontId="2"/>
  </si>
  <si>
    <t>連絡先電話番号
（市外局番）</t>
    <rPh sb="0" eb="3">
      <t>レンラクサキ</t>
    </rPh>
    <rPh sb="3" eb="5">
      <t>デンワ</t>
    </rPh>
    <rPh sb="5" eb="7">
      <t>バンゴウ</t>
    </rPh>
    <rPh sb="9" eb="11">
      <t>シガイ</t>
    </rPh>
    <rPh sb="11" eb="13">
      <t>キョクバン</t>
    </rPh>
    <phoneticPr fontId="2"/>
  </si>
  <si>
    <t>連絡先電話番号
（市内局番）</t>
    <rPh sb="0" eb="3">
      <t>レンラクサキ</t>
    </rPh>
    <rPh sb="3" eb="5">
      <t>デンワ</t>
    </rPh>
    <rPh sb="5" eb="7">
      <t>バンゴウ</t>
    </rPh>
    <rPh sb="9" eb="11">
      <t>シナイ</t>
    </rPh>
    <rPh sb="11" eb="13">
      <t>キョクバン</t>
    </rPh>
    <phoneticPr fontId="2"/>
  </si>
  <si>
    <t>連絡先電話番号
（加入者番号）</t>
    <rPh sb="0" eb="3">
      <t>レンラクサキ</t>
    </rPh>
    <rPh sb="3" eb="5">
      <t>デンワ</t>
    </rPh>
    <rPh sb="5" eb="7">
      <t>バンゴウ</t>
    </rPh>
    <rPh sb="9" eb="12">
      <t>カニュウシャ</t>
    </rPh>
    <rPh sb="12" eb="14">
      <t>バンゴウ</t>
    </rPh>
    <phoneticPr fontId="2"/>
  </si>
  <si>
    <t>西暦/〇月/〇日　又は
和暦〇年〇月〇日
（例：2024/4/25 又は
　　　令和6年4月25日）</t>
    <rPh sb="0" eb="2">
      <t>せいれき</t>
    </rPh>
    <rPh sb="4" eb="5">
      <t>つき</t>
    </rPh>
    <rPh sb="7" eb="8">
      <t>にち</t>
    </rPh>
    <rPh sb="9" eb="10">
      <t>また</t>
    </rPh>
    <rPh sb="12" eb="14">
      <t>われき</t>
    </rPh>
    <rPh sb="15" eb="16">
      <t>ねん</t>
    </rPh>
    <rPh sb="17" eb="18">
      <t>つき</t>
    </rPh>
    <rPh sb="19" eb="20">
      <t>にち</t>
    </rPh>
    <rPh sb="22" eb="23">
      <t>れい</t>
    </rPh>
    <rPh sb="34" eb="35">
      <t>また</t>
    </rPh>
    <rPh sb="40" eb="42">
      <t>れいわ</t>
    </rPh>
    <rPh sb="43" eb="44">
      <t>ねん</t>
    </rPh>
    <rPh sb="45" eb="46">
      <t>がつ</t>
    </rPh>
    <rPh sb="48" eb="49">
      <t>にち</t>
    </rPh>
    <phoneticPr fontId="2" type="Hiragana"/>
  </si>
  <si>
    <t>・対象者別にファイルを管理される場合は、対象者ごとにエクセルブック単位での作成を推奨しています。</t>
  </si>
  <si>
    <t>被保険者
・主治医</t>
    <rPh sb="0" eb="4">
      <t>ヒホケンシャ</t>
    </rPh>
    <rPh sb="6" eb="9">
      <t>シュジイ</t>
    </rPh>
    <phoneticPr fontId="2"/>
  </si>
  <si>
    <t>Excel版様式入力に関する注意事項</t>
    <rPh sb="5" eb="6">
      <t>バン</t>
    </rPh>
    <rPh sb="6" eb="8">
      <t>ヨウシキ</t>
    </rPh>
    <rPh sb="8" eb="10">
      <t>ニュウリョク</t>
    </rPh>
    <rPh sb="11" eb="12">
      <t>カン</t>
    </rPh>
    <rPh sb="14" eb="18">
      <t>チュウイジコウ</t>
    </rPh>
    <phoneticPr fontId="2"/>
  </si>
  <si>
    <r>
      <t>・</t>
    </r>
    <r>
      <rPr>
        <sz val="14"/>
        <color rgb="FFFF0000"/>
        <rFont val="BIZ UDゴシック"/>
        <family val="3"/>
        <charset val="128"/>
      </rPr>
      <t>「表面」</t>
    </r>
    <r>
      <rPr>
        <sz val="14"/>
        <color theme="1"/>
        <rFont val="BIZ UDゴシック"/>
        <family val="3"/>
        <charset val="128"/>
      </rPr>
      <t>シート、</t>
    </r>
    <r>
      <rPr>
        <sz val="14"/>
        <color rgb="FFFF0000"/>
        <rFont val="BIZ UDゴシック"/>
        <family val="3"/>
        <charset val="128"/>
      </rPr>
      <t>「裏面」</t>
    </r>
    <r>
      <rPr>
        <sz val="14"/>
        <color theme="1"/>
        <rFont val="BIZ UDゴシック"/>
        <family val="3"/>
        <charset val="128"/>
      </rPr>
      <t>シートの2シートの入力・印刷が必要になります。
　必ず</t>
    </r>
    <r>
      <rPr>
        <b/>
        <sz val="14"/>
        <color rgb="FFFF0000"/>
        <rFont val="BIZ UDゴシック"/>
        <family val="3"/>
        <charset val="128"/>
      </rPr>
      <t>片面Ａ４</t>
    </r>
    <r>
      <rPr>
        <sz val="14"/>
        <color theme="1"/>
        <rFont val="BIZ UDゴシック"/>
        <family val="3"/>
        <charset val="128"/>
      </rPr>
      <t>で１枚ずつ印刷してください。</t>
    </r>
    <rPh sb="46" eb="47">
      <t>マイ</t>
    </rPh>
    <phoneticPr fontId="2"/>
  </si>
  <si>
    <t>【フォントサイズを小さくして入力できる文字数を増やす方法】</t>
    <rPh sb="9" eb="10">
      <t>チイ</t>
    </rPh>
    <rPh sb="14" eb="16">
      <t>ニュウリョク</t>
    </rPh>
    <rPh sb="19" eb="22">
      <t>モジスウ</t>
    </rPh>
    <rPh sb="23" eb="24">
      <t>フ</t>
    </rPh>
    <rPh sb="26" eb="28">
      <t>ホウホウ</t>
    </rPh>
    <phoneticPr fontId="2"/>
  </si>
  <si>
    <t>②文字を小さくしたいセルを
　選択する。</t>
    <rPh sb="1" eb="3">
      <t>モジ</t>
    </rPh>
    <rPh sb="4" eb="5">
      <t>チイ</t>
    </rPh>
    <rPh sb="15" eb="17">
      <t>センタク</t>
    </rPh>
    <phoneticPr fontId="2"/>
  </si>
  <si>
    <t>①意見書（オモテ面）タブを
　開く。</t>
    <rPh sb="1" eb="4">
      <t>イケンショ</t>
    </rPh>
    <rPh sb="8" eb="9">
      <t>メン</t>
    </rPh>
    <rPh sb="15" eb="16">
      <t>ヒラ</t>
    </rPh>
    <phoneticPr fontId="2"/>
  </si>
  <si>
    <t>③選択したセルの全ての文字
　が枠内に入るまでフォント
　サイズを小さくする。</t>
    <rPh sb="1" eb="3">
      <t>センタク</t>
    </rPh>
    <rPh sb="8" eb="9">
      <t>スベ</t>
    </rPh>
    <rPh sb="11" eb="13">
      <t>モジ</t>
    </rPh>
    <rPh sb="16" eb="18">
      <t>ワクナイ</t>
    </rPh>
    <rPh sb="19" eb="20">
      <t>ハイ</t>
    </rPh>
    <rPh sb="33" eb="34">
      <t>チイ</t>
    </rPh>
    <phoneticPr fontId="2"/>
  </si>
  <si>
    <t>※入力した文字が全て入っているか必ず印刷されたものを確認してください。</t>
    <rPh sb="1" eb="3">
      <t>ニュウリョク</t>
    </rPh>
    <rPh sb="5" eb="7">
      <t>モジ</t>
    </rPh>
    <rPh sb="8" eb="9">
      <t>スベ</t>
    </rPh>
    <rPh sb="10" eb="11">
      <t>ハイ</t>
    </rPh>
    <rPh sb="16" eb="17">
      <t>カナラ</t>
    </rPh>
    <rPh sb="18" eb="20">
      <t>インサツ</t>
    </rPh>
    <rPh sb="26" eb="28">
      <t>カクニン</t>
    </rPh>
    <phoneticPr fontId="2"/>
  </si>
  <si>
    <t>・下肢</t>
    <phoneticPr fontId="2"/>
  </si>
  <si>
    <t>(その他有の場合)部位</t>
    <rPh sb="3" eb="4">
      <t>タ</t>
    </rPh>
    <rPh sb="4" eb="5">
      <t>アリ</t>
    </rPh>
    <rPh sb="6" eb="7">
      <t>バ</t>
    </rPh>
    <rPh sb="9" eb="11">
      <t>ブイ</t>
    </rPh>
    <phoneticPr fontId="2"/>
  </si>
  <si>
    <t>(有の場合)具体的内容</t>
    <rPh sb="3" eb="5">
      <t>バアイ</t>
    </rPh>
    <rPh sb="6" eb="9">
      <t>グタイテキ</t>
    </rPh>
    <rPh sb="9" eb="11">
      <t>ナイヨウ</t>
    </rPh>
    <phoneticPr fontId="2"/>
  </si>
  <si>
    <t>自動入力されます（自動入力のふりがなに誤りがある場合は直接ひらがな入力してください）</t>
    <rPh sb="0" eb="2">
      <t>じどう</t>
    </rPh>
    <rPh sb="2" eb="4">
      <t>にゅうりょく</t>
    </rPh>
    <rPh sb="9" eb="13">
      <t>じどうにゅうりょく</t>
    </rPh>
    <rPh sb="19" eb="20">
      <t>あやま</t>
    </rPh>
    <rPh sb="24" eb="26">
      <t>ばあい</t>
    </rPh>
    <rPh sb="27" eb="29">
      <t>ちょくせつ</t>
    </rPh>
    <rPh sb="33" eb="35">
      <t>にゅうりょく</t>
    </rPh>
    <phoneticPr fontId="2" type="Hiragana"/>
  </si>
  <si>
    <t>例：印刷すると、入力した文字が「１.傷病に関する意見（３）生活機能低下の直接原因となっている傷病または特定疾病の経過及び投薬内容を含む治療内容」欄の枠内に入っていなかったとき</t>
    <rPh sb="0" eb="1">
      <t>レイ</t>
    </rPh>
    <rPh sb="2" eb="4">
      <t>インサツ</t>
    </rPh>
    <rPh sb="8" eb="10">
      <t>ニュウリョク</t>
    </rPh>
    <rPh sb="12" eb="14">
      <t>モジ</t>
    </rPh>
    <rPh sb="18" eb="20">
      <t>ショウビョウ</t>
    </rPh>
    <rPh sb="21" eb="22">
      <t>カン</t>
    </rPh>
    <rPh sb="24" eb="26">
      <t>イケン</t>
    </rPh>
    <rPh sb="72" eb="73">
      <t>ラン</t>
    </rPh>
    <rPh sb="74" eb="76">
      <t>ワクナイ</t>
    </rPh>
    <rPh sb="77" eb="78">
      <t>ハイ</t>
    </rPh>
    <phoneticPr fontId="2"/>
  </si>
  <si>
    <t>・パソコン、プリンターの種類によっては、画面の表示と印刷されたものが異なる場合がありますので、必ず印刷されたものを確認していただき、下記のようにフォントサイズを小さくする等調整してください。</t>
    <rPh sb="12" eb="14">
      <t>シュルイ</t>
    </rPh>
    <rPh sb="47" eb="48">
      <t>カナラ</t>
    </rPh>
    <rPh sb="49" eb="51">
      <t>インサツ</t>
    </rPh>
    <rPh sb="57" eb="59">
      <t>カクニン</t>
    </rPh>
    <rPh sb="66" eb="68">
      <t>カキ</t>
    </rPh>
    <rPh sb="86" eb="88">
      <t>チョウセイ</t>
    </rPh>
    <phoneticPr fontId="2"/>
  </si>
  <si>
    <r>
      <t>・「医師氏名」は医師本人による</t>
    </r>
    <r>
      <rPr>
        <b/>
        <sz val="14"/>
        <color rgb="FFFF0000"/>
        <rFont val="BIZ UDゴシック"/>
        <family val="3"/>
        <charset val="128"/>
      </rPr>
      <t>自署</t>
    </r>
    <r>
      <rPr>
        <sz val="14"/>
        <color theme="1"/>
        <rFont val="BIZ UDゴシック"/>
        <family val="3"/>
        <charset val="128"/>
      </rPr>
      <t>をお願いいたします。主治医意見書は医師本人による記入であることを確認する必要があるため、「医師氏名」は入力シート内に設けておりません。</t>
    </r>
    <rPh sb="2" eb="4">
      <t>イシ</t>
    </rPh>
    <rPh sb="4" eb="6">
      <t>シメイ</t>
    </rPh>
    <rPh sb="8" eb="12">
      <t>イシホンニン</t>
    </rPh>
    <rPh sb="15" eb="17">
      <t>ジショ</t>
    </rPh>
    <rPh sb="19" eb="20">
      <t>ネガ</t>
    </rPh>
    <phoneticPr fontId="2"/>
  </si>
  <si>
    <t>全角５００文字以上入力すると印刷時の枠内に入らない可能性があります。
タブ「意見書（ウラ面）」で該当入力欄の文字サイズをより小さくすると５００文字以上入力していただくことができます。詳細はタブ「注意事項」をご覧ください。</t>
    <phoneticPr fontId="1"/>
  </si>
  <si>
    <t>全角３５０文字以上入力すると印刷時の枠内に入らない可能性があります。
タブ「意見書（オモテ面）」で該当入力欄の文字サイズをより小さくすると３５０文字以上入力していただくことができます。詳細はタブ「注意事項」をご覧ください。</t>
    <rPh sb="0" eb="2">
      <t>ゼンカク</t>
    </rPh>
    <rPh sb="5" eb="7">
      <t>モジ</t>
    </rPh>
    <rPh sb="7" eb="9">
      <t>イジョウ</t>
    </rPh>
    <rPh sb="9" eb="11">
      <t>ニュウリョク</t>
    </rPh>
    <rPh sb="14" eb="17">
      <t>インサツジ</t>
    </rPh>
    <rPh sb="18" eb="20">
      <t>ワクナイ</t>
    </rPh>
    <rPh sb="21" eb="22">
      <t>ハイ</t>
    </rPh>
    <rPh sb="25" eb="28">
      <t>カノウセイ</t>
    </rPh>
    <rPh sb="38" eb="41">
      <t>ニュウリョクラン</t>
    </rPh>
    <rPh sb="49" eb="51">
      <t>ガイトウ</t>
    </rPh>
    <rPh sb="59" eb="61">
      <t>モジ</t>
    </rPh>
    <rPh sb="61" eb="63">
      <t>イジョウ</t>
    </rPh>
    <rPh sb="63" eb="65">
      <t>ニュウリョク</t>
    </rPh>
    <rPh sb="92" eb="94">
      <t>ショウサイ</t>
    </rPh>
    <rPh sb="98" eb="102">
      <t>チュウイジコウ</t>
    </rPh>
    <rPh sb="105" eb="106">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</si>
</sst>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ee"/>
    <numFmt numFmtId="178" formatCode="ggg"/>
    <numFmt numFmtId="179" formatCode="mm"/>
    <numFmt numFmtId="180" formatCode="dd"/>
    <numFmt numFmtId="181" formatCode="0.0"/>
    <numFmt numFmtId="182" formatCode="0.0_ "/>
  </numFmts>
  <fonts count="36"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9"/>
      <color rgb="FF000000"/>
      <name val="MS UI Gothic"/>
      <family val="3"/>
      <charset val="128"/>
    </font>
    <font>
      <sz val="9"/>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1"/>
      <color theme="1"/>
      <name val="ＭＳ Ｐゴシック"/>
      <family val="2"/>
      <charset val="128"/>
      <scheme val="minor"/>
    </font>
    <font>
      <b/>
      <sz val="14"/>
      <color theme="1"/>
      <name val="BIZ UDPゴシック"/>
      <family val="3"/>
      <charset val="128"/>
    </font>
    <font>
      <b/>
      <sz val="12"/>
      <color theme="1"/>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sz val="6"/>
      <name val="ＭＳ Ｐゴシック"/>
      <family val="3"/>
      <charset val="128"/>
      <scheme val="minor"/>
    </font>
    <font>
      <b/>
      <sz val="18"/>
      <color theme="1"/>
      <name val="ＭＳ Ｐゴシック"/>
      <family val="3"/>
      <charset val="128"/>
      <scheme val="minor"/>
    </font>
    <font>
      <sz val="11"/>
      <color theme="1"/>
      <name val="ＭＳ Ｐゴシック"/>
      <family val="2"/>
      <scheme val="minor"/>
    </font>
    <font>
      <u/>
      <sz val="11"/>
      <color theme="1"/>
      <name val="ＭＳ Ｐゴシック"/>
      <family val="3"/>
      <charset val="128"/>
      <scheme val="minor"/>
    </font>
    <font>
      <b/>
      <sz val="10"/>
      <color theme="1"/>
      <name val="ＭＳ Ｐゴシック"/>
      <family val="3"/>
      <charset val="128"/>
      <scheme val="minor"/>
    </font>
    <font>
      <u/>
      <sz val="8"/>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BIZ UDゴシック"/>
      <family val="3"/>
      <charset val="128"/>
    </font>
    <font>
      <sz val="14"/>
      <color theme="1"/>
      <name val="BIZ UDゴシック"/>
      <family val="3"/>
      <charset val="128"/>
    </font>
    <font>
      <sz val="18"/>
      <color theme="1"/>
      <name val="BIZ UDゴシック"/>
      <family val="3"/>
      <charset val="128"/>
    </font>
    <font>
      <sz val="26"/>
      <color theme="1"/>
      <name val="BIZ UDゴシック"/>
      <family val="3"/>
      <charset val="128"/>
    </font>
    <font>
      <sz val="11"/>
      <color theme="1"/>
      <name val="BIZ UDゴシック"/>
      <family val="3"/>
      <charset val="128"/>
    </font>
    <font>
      <sz val="17"/>
      <color theme="1"/>
      <name val="BIZ UDゴシック"/>
      <family val="3"/>
      <charset val="128"/>
    </font>
    <font>
      <sz val="16"/>
      <color theme="1"/>
      <name val="BIZ UDゴシック"/>
      <family val="3"/>
      <charset val="128"/>
    </font>
    <font>
      <sz val="20"/>
      <color theme="1"/>
      <name val="BIZ UDゴシック"/>
      <family val="3"/>
      <charset val="128"/>
    </font>
    <font>
      <sz val="14"/>
      <color theme="1"/>
      <name val="ＭＳ Ｐゴシック"/>
      <family val="2"/>
      <charset val="128"/>
      <scheme val="minor"/>
    </font>
    <font>
      <sz val="14"/>
      <color rgb="FFFF0000"/>
      <name val="BIZ UDゴシック"/>
      <family val="3"/>
      <charset val="128"/>
    </font>
    <font>
      <b/>
      <sz val="14"/>
      <color rgb="FFFF0000"/>
      <name val="BIZ UDゴシック"/>
      <family val="3"/>
      <charset val="128"/>
    </font>
    <font>
      <sz val="13"/>
      <color theme="1"/>
      <name val="BIZ UDゴシック"/>
      <family val="3"/>
      <charset val="128"/>
    </font>
    <font>
      <sz val="12"/>
      <color theme="1"/>
      <name val="BIZ UD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9" tint="0.59999389629810485"/>
        <bgColor indexed="64"/>
      </patternFill>
    </fill>
  </fills>
  <borders count="29">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s>
  <cellStyleXfs count="3">
    <xf numFmtId="0" fontId="0" fillId="0" borderId="0">
      <alignment vertical="center"/>
    </xf>
    <xf numFmtId="0" fontId="10" fillId="0" borderId="0">
      <alignment vertical="center"/>
    </xf>
    <xf numFmtId="0" fontId="17" fillId="0" borderId="0"/>
  </cellStyleXfs>
  <cellXfs count="305">
    <xf numFmtId="0" fontId="0" fillId="0" borderId="0" xfId="0">
      <alignment vertical="center"/>
    </xf>
    <xf numFmtId="0" fontId="7" fillId="0" borderId="0" xfId="0" applyFont="1" applyBorder="1">
      <alignment vertical="center"/>
    </xf>
    <xf numFmtId="0" fontId="7" fillId="0" borderId="0" xfId="0" applyFont="1">
      <alignment vertical="center"/>
    </xf>
    <xf numFmtId="0" fontId="7" fillId="0" borderId="0" xfId="0" applyFont="1" applyAlignment="1">
      <alignment vertical="center" wrapText="1"/>
    </xf>
    <xf numFmtId="0" fontId="7" fillId="0" borderId="0" xfId="0" applyFont="1" applyFill="1">
      <alignment vertical="center"/>
    </xf>
    <xf numFmtId="0" fontId="10" fillId="0" borderId="0" xfId="1">
      <alignment vertical="center"/>
    </xf>
    <xf numFmtId="0" fontId="8" fillId="0" borderId="0" xfId="1" applyFont="1" applyBorder="1">
      <alignment vertical="center"/>
    </xf>
    <xf numFmtId="0" fontId="11" fillId="0" borderId="0" xfId="1" applyFont="1" applyAlignment="1">
      <alignment horizontal="left"/>
    </xf>
    <xf numFmtId="0" fontId="12" fillId="0" borderId="0" xfId="1" applyFont="1" applyBorder="1">
      <alignment vertical="center"/>
    </xf>
    <xf numFmtId="0" fontId="12" fillId="0" borderId="0" xfId="1" applyFont="1">
      <alignment vertical="center"/>
    </xf>
    <xf numFmtId="0" fontId="8" fillId="0" borderId="0" xfId="1" applyFont="1">
      <alignment vertical="center"/>
    </xf>
    <xf numFmtId="0" fontId="4" fillId="0" borderId="0" xfId="1" applyFont="1" applyFill="1" applyBorder="1" applyAlignment="1">
      <alignment horizontal="center" vertical="center"/>
    </xf>
    <xf numFmtId="0" fontId="11" fillId="0" borderId="0" xfId="1" applyFont="1" applyAlignment="1">
      <alignment vertical="center"/>
    </xf>
    <xf numFmtId="0" fontId="10" fillId="0" borderId="0" xfId="1" applyAlignment="1">
      <alignment vertical="center"/>
    </xf>
    <xf numFmtId="0" fontId="10" fillId="0" borderId="0" xfId="1" applyBorder="1">
      <alignment vertical="center"/>
    </xf>
    <xf numFmtId="0" fontId="4" fillId="0" borderId="11" xfId="1" applyFont="1" applyBorder="1">
      <alignment vertical="center"/>
    </xf>
    <xf numFmtId="0" fontId="4" fillId="0" borderId="4" xfId="1" applyFont="1" applyBorder="1" applyAlignment="1">
      <alignment vertical="center"/>
    </xf>
    <xf numFmtId="0" fontId="4" fillId="0" borderId="5" xfId="1" applyFont="1" applyBorder="1" applyAlignment="1">
      <alignment vertical="center"/>
    </xf>
    <xf numFmtId="0" fontId="4" fillId="0" borderId="11" xfId="1" applyFont="1" applyFill="1" applyBorder="1" applyAlignment="1">
      <alignment horizontal="left" vertical="center"/>
    </xf>
    <xf numFmtId="0" fontId="4" fillId="0" borderId="12" xfId="1" applyFont="1" applyBorder="1">
      <alignment vertical="center"/>
    </xf>
    <xf numFmtId="0" fontId="4" fillId="0" borderId="0" xfId="1" applyFont="1" applyBorder="1">
      <alignment vertical="center"/>
    </xf>
    <xf numFmtId="0" fontId="4" fillId="0" borderId="2" xfId="1" applyFont="1" applyBorder="1">
      <alignment vertical="center"/>
    </xf>
    <xf numFmtId="0" fontId="4" fillId="0" borderId="0" xfId="1" applyFont="1" applyAlignment="1">
      <alignment horizontal="left" vertical="center"/>
    </xf>
    <xf numFmtId="0" fontId="4" fillId="0" borderId="2" xfId="1" applyFont="1" applyBorder="1" applyAlignment="1">
      <alignment horizontal="left" vertical="center"/>
    </xf>
    <xf numFmtId="0" fontId="12" fillId="0" borderId="1" xfId="1" applyFont="1" applyBorder="1">
      <alignment vertical="center"/>
    </xf>
    <xf numFmtId="0" fontId="13" fillId="0" borderId="7" xfId="1" applyFont="1" applyBorder="1">
      <alignment vertical="center"/>
    </xf>
    <xf numFmtId="49" fontId="4" fillId="0" borderId="1" xfId="1" applyNumberFormat="1" applyFont="1" applyBorder="1" applyAlignment="1">
      <alignment horizontal="left" vertical="center"/>
    </xf>
    <xf numFmtId="49" fontId="13" fillId="0" borderId="19" xfId="1" applyNumberFormat="1" applyFont="1" applyFill="1" applyBorder="1">
      <alignment vertical="center"/>
    </xf>
    <xf numFmtId="49" fontId="13" fillId="0" borderId="3" xfId="1" applyNumberFormat="1" applyFont="1" applyFill="1" applyBorder="1">
      <alignment vertical="center"/>
    </xf>
    <xf numFmtId="0" fontId="14" fillId="0" borderId="4" xfId="1" applyFont="1" applyBorder="1">
      <alignment vertical="center"/>
    </xf>
    <xf numFmtId="0" fontId="14" fillId="0" borderId="0" xfId="1" applyFont="1" applyBorder="1">
      <alignment vertical="center"/>
    </xf>
    <xf numFmtId="0" fontId="14" fillId="0" borderId="1" xfId="1" applyFont="1" applyBorder="1">
      <alignment vertical="center"/>
    </xf>
    <xf numFmtId="0" fontId="13" fillId="0" borderId="3" xfId="1" applyFont="1" applyBorder="1">
      <alignment vertical="center"/>
    </xf>
    <xf numFmtId="0" fontId="13" fillId="0" borderId="0" xfId="1" applyFont="1" applyAlignment="1"/>
    <xf numFmtId="0" fontId="11" fillId="0" borderId="0" xfId="1" applyFont="1" applyAlignment="1">
      <alignment horizontal="center"/>
    </xf>
    <xf numFmtId="49" fontId="11" fillId="0" borderId="0" xfId="1" applyNumberFormat="1" applyFont="1" applyAlignment="1">
      <alignment horizontal="center"/>
    </xf>
    <xf numFmtId="58" fontId="5" fillId="0" borderId="11" xfId="1" applyNumberFormat="1" applyFont="1" applyBorder="1" applyAlignment="1">
      <alignment horizontal="left" vertical="center"/>
    </xf>
    <xf numFmtId="178" fontId="5" fillId="0" borderId="10" xfId="1" applyNumberFormat="1" applyFont="1" applyBorder="1" applyAlignment="1">
      <alignment horizontal="left" vertical="center"/>
    </xf>
    <xf numFmtId="177" fontId="4" fillId="0" borderId="11" xfId="1" applyNumberFormat="1" applyFont="1" applyBorder="1" applyAlignment="1">
      <alignment horizontal="center" vertical="center"/>
    </xf>
    <xf numFmtId="179" fontId="4" fillId="0" borderId="11" xfId="1" applyNumberFormat="1" applyFont="1" applyBorder="1" applyAlignment="1">
      <alignment horizontal="center" vertical="center"/>
    </xf>
    <xf numFmtId="180" fontId="4" fillId="0" borderId="11" xfId="1" applyNumberFormat="1" applyFont="1" applyBorder="1" applyAlignment="1">
      <alignment horizontal="left" vertical="center"/>
    </xf>
    <xf numFmtId="0" fontId="13" fillId="0" borderId="24" xfId="1" applyFont="1" applyBorder="1" applyAlignment="1">
      <alignment horizontal="center"/>
    </xf>
    <xf numFmtId="49" fontId="13" fillId="0" borderId="24" xfId="1" applyNumberFormat="1" applyFont="1" applyFill="1" applyBorder="1" applyAlignment="1">
      <alignment horizontal="center"/>
    </xf>
    <xf numFmtId="0" fontId="4" fillId="0" borderId="1" xfId="1" applyFont="1" applyBorder="1" applyAlignment="1">
      <alignment horizontal="center" vertical="center"/>
    </xf>
    <xf numFmtId="0" fontId="4" fillId="0" borderId="11" xfId="1" applyFont="1" applyBorder="1" applyAlignment="1">
      <alignment horizontal="center" vertical="center"/>
    </xf>
    <xf numFmtId="0" fontId="4" fillId="0" borderId="1" xfId="1" applyFont="1" applyBorder="1" applyAlignment="1">
      <alignment horizontal="left" vertical="center"/>
    </xf>
    <xf numFmtId="0" fontId="4" fillId="0" borderId="11" xfId="1" applyFont="1" applyFill="1" applyBorder="1" applyAlignment="1">
      <alignment horizontal="center" vertical="center"/>
    </xf>
    <xf numFmtId="0" fontId="4" fillId="0" borderId="0" xfId="1" applyFont="1" applyBorder="1" applyAlignment="1">
      <alignment horizontal="left" vertical="center"/>
    </xf>
    <xf numFmtId="0" fontId="21" fillId="0" borderId="0" xfId="1" applyFont="1" applyBorder="1" applyAlignment="1">
      <alignment horizontal="left" vertical="center"/>
    </xf>
    <xf numFmtId="0" fontId="21" fillId="0" borderId="1" xfId="1" applyFont="1" applyBorder="1" applyAlignment="1">
      <alignment horizontal="right" vertical="center"/>
    </xf>
    <xf numFmtId="0" fontId="21" fillId="0" borderId="11" xfId="1" applyFont="1" applyFill="1" applyBorder="1" applyAlignment="1">
      <alignment horizontal="left" vertical="center"/>
    </xf>
    <xf numFmtId="0" fontId="21" fillId="0" borderId="11" xfId="1" applyFont="1" applyFill="1" applyBorder="1" applyAlignment="1">
      <alignment horizontal="center" vertical="center"/>
    </xf>
    <xf numFmtId="0" fontId="21" fillId="0" borderId="0" xfId="1" applyFont="1" applyFill="1" applyBorder="1" applyAlignment="1">
      <alignment horizontal="center" vertical="center"/>
    </xf>
    <xf numFmtId="0" fontId="4" fillId="0" borderId="0" xfId="1" applyFont="1" applyBorder="1" applyAlignment="1">
      <alignment horizontal="center" vertical="center"/>
    </xf>
    <xf numFmtId="0" fontId="4" fillId="0" borderId="0" xfId="1" applyFont="1">
      <alignment vertical="center"/>
    </xf>
    <xf numFmtId="0" fontId="4" fillId="0" borderId="0" xfId="1" applyFont="1" applyFill="1" applyBorder="1">
      <alignment vertical="center"/>
    </xf>
    <xf numFmtId="0" fontId="4" fillId="0" borderId="0" xfId="1" applyFont="1" applyBorder="1" applyAlignment="1">
      <alignment vertical="center"/>
    </xf>
    <xf numFmtId="0" fontId="4" fillId="0" borderId="4" xfId="1" applyFont="1" applyBorder="1">
      <alignment vertical="center"/>
    </xf>
    <xf numFmtId="0" fontId="4" fillId="0" borderId="5" xfId="1" applyFont="1" applyBorder="1">
      <alignment vertical="center"/>
    </xf>
    <xf numFmtId="0" fontId="4" fillId="0" borderId="1" xfId="1" applyFont="1" applyBorder="1">
      <alignment vertical="center"/>
    </xf>
    <xf numFmtId="0" fontId="4" fillId="0" borderId="9" xfId="1" applyFont="1" applyBorder="1">
      <alignment vertical="center"/>
    </xf>
    <xf numFmtId="0" fontId="7" fillId="0" borderId="4" xfId="1" applyFont="1" applyBorder="1">
      <alignment vertical="center"/>
    </xf>
    <xf numFmtId="0" fontId="4" fillId="0" borderId="1" xfId="1" applyFont="1" applyBorder="1" applyAlignment="1">
      <alignment vertical="center"/>
    </xf>
    <xf numFmtId="0" fontId="4" fillId="0" borderId="0" xfId="1" applyFont="1" applyAlignment="1">
      <alignment vertical="top" wrapText="1"/>
    </xf>
    <xf numFmtId="0" fontId="7" fillId="0" borderId="0" xfId="1" applyFont="1" applyAlignment="1">
      <alignment horizontal="left" vertical="top" wrapText="1"/>
    </xf>
    <xf numFmtId="0" fontId="9" fillId="0" borderId="0" xfId="1" applyFont="1" applyAlignment="1"/>
    <xf numFmtId="49" fontId="12" fillId="0" borderId="0" xfId="1" applyNumberFormat="1" applyFont="1" applyFill="1" applyBorder="1" applyAlignment="1">
      <alignment horizontal="center"/>
    </xf>
    <xf numFmtId="49" fontId="12" fillId="0" borderId="0" xfId="1" applyNumberFormat="1" applyFont="1" applyBorder="1" applyAlignment="1">
      <alignment horizontal="center"/>
    </xf>
    <xf numFmtId="0" fontId="22" fillId="0" borderId="0" xfId="1" applyFont="1">
      <alignment vertical="center"/>
    </xf>
    <xf numFmtId="0" fontId="22" fillId="0" borderId="16" xfId="1" applyFont="1" applyFill="1" applyBorder="1" applyAlignment="1">
      <alignment horizontal="center" vertical="center"/>
    </xf>
    <xf numFmtId="0" fontId="22" fillId="0" borderId="17" xfId="1" applyFont="1" applyFill="1" applyBorder="1" applyAlignment="1">
      <alignment horizontal="center" vertical="center"/>
    </xf>
    <xf numFmtId="0" fontId="22" fillId="0" borderId="18" xfId="1" applyFont="1" applyFill="1" applyBorder="1" applyAlignment="1">
      <alignment horizontal="center" vertical="center"/>
    </xf>
    <xf numFmtId="0" fontId="4" fillId="0" borderId="0" xfId="1" applyFont="1" applyAlignment="1">
      <alignment horizontal="center" vertical="center"/>
    </xf>
    <xf numFmtId="0" fontId="4" fillId="0" borderId="4" xfId="1" applyFont="1" applyBorder="1" applyAlignment="1">
      <alignment horizontal="left" vertical="center"/>
    </xf>
    <xf numFmtId="0" fontId="4" fillId="0" borderId="5" xfId="1" applyFont="1" applyBorder="1" applyAlignment="1">
      <alignment horizontal="left" vertical="center"/>
    </xf>
    <xf numFmtId="0" fontId="4" fillId="0" borderId="9" xfId="1" applyFont="1" applyBorder="1" applyAlignment="1">
      <alignment horizontal="left" vertical="center"/>
    </xf>
    <xf numFmtId="0" fontId="4" fillId="0" borderId="3" xfId="1" applyFont="1" applyBorder="1">
      <alignment vertical="center"/>
    </xf>
    <xf numFmtId="0" fontId="4" fillId="0" borderId="7" xfId="1" applyFont="1" applyBorder="1">
      <alignment vertical="center"/>
    </xf>
    <xf numFmtId="0" fontId="21" fillId="0" borderId="0" xfId="1" applyFont="1" applyBorder="1">
      <alignment vertical="center"/>
    </xf>
    <xf numFmtId="0" fontId="4" fillId="0" borderId="8" xfId="1" applyFont="1" applyBorder="1">
      <alignment vertical="center"/>
    </xf>
    <xf numFmtId="0" fontId="4" fillId="0" borderId="9" xfId="1" applyFont="1" applyBorder="1" applyAlignment="1">
      <alignment horizontal="center" vertical="center"/>
    </xf>
    <xf numFmtId="49" fontId="4" fillId="0" borderId="7" xfId="1" applyNumberFormat="1" applyFont="1" applyBorder="1" applyAlignment="1">
      <alignment horizontal="right" vertical="center"/>
    </xf>
    <xf numFmtId="0" fontId="4" fillId="0" borderId="20" xfId="1" applyFont="1" applyBorder="1">
      <alignment vertical="center"/>
    </xf>
    <xf numFmtId="0" fontId="4" fillId="0" borderId="20" xfId="1" applyFont="1" applyBorder="1" applyAlignment="1">
      <alignment horizontal="left" vertical="center"/>
    </xf>
    <xf numFmtId="0" fontId="21" fillId="0" borderId="20" xfId="1" applyFont="1" applyBorder="1" applyAlignment="1">
      <alignment horizontal="left" vertical="center"/>
    </xf>
    <xf numFmtId="0" fontId="4" fillId="0" borderId="20" xfId="1" applyFont="1" applyBorder="1" applyAlignment="1">
      <alignment horizontal="center" vertical="center"/>
    </xf>
    <xf numFmtId="0" fontId="4" fillId="0" borderId="21" xfId="1" applyFont="1" applyBorder="1" applyAlignment="1">
      <alignment horizontal="center" vertical="center"/>
    </xf>
    <xf numFmtId="49" fontId="4" fillId="0" borderId="7" xfId="1" applyNumberFormat="1" applyFont="1" applyFill="1" applyBorder="1">
      <alignment vertical="center"/>
    </xf>
    <xf numFmtId="0" fontId="21" fillId="0" borderId="4" xfId="1" applyFont="1" applyBorder="1" applyAlignment="1">
      <alignment horizontal="left" vertical="center"/>
    </xf>
    <xf numFmtId="0" fontId="21" fillId="0" borderId="1" xfId="1" applyFont="1" applyBorder="1" applyAlignment="1">
      <alignment horizontal="left" vertical="center"/>
    </xf>
    <xf numFmtId="0" fontId="21" fillId="0" borderId="0" xfId="1" applyFont="1">
      <alignment vertical="center"/>
    </xf>
    <xf numFmtId="0" fontId="21" fillId="0" borderId="0" xfId="1" applyFont="1" applyBorder="1" applyAlignment="1">
      <alignment vertical="top"/>
    </xf>
    <xf numFmtId="0" fontId="4" fillId="0" borderId="0" xfId="1" applyFont="1" applyBorder="1" applyAlignment="1">
      <alignment vertical="top"/>
    </xf>
    <xf numFmtId="0" fontId="4" fillId="0" borderId="2" xfId="1" applyFont="1" applyBorder="1" applyAlignment="1">
      <alignment vertical="top"/>
    </xf>
    <xf numFmtId="0" fontId="21" fillId="0" borderId="1" xfId="1" applyFont="1" applyBorder="1" applyAlignment="1">
      <alignment vertical="top"/>
    </xf>
    <xf numFmtId="0" fontId="4" fillId="0" borderId="1" xfId="1" applyFont="1" applyBorder="1" applyAlignment="1">
      <alignment vertical="top"/>
    </xf>
    <xf numFmtId="0" fontId="4" fillId="0" borderId="9" xfId="1" applyFont="1" applyBorder="1" applyAlignment="1">
      <alignment vertical="top"/>
    </xf>
    <xf numFmtId="0" fontId="21" fillId="0" borderId="7" xfId="1" applyFont="1" applyBorder="1">
      <alignment vertical="center"/>
    </xf>
    <xf numFmtId="0" fontId="21" fillId="0" borderId="22" xfId="1" applyFont="1" applyBorder="1">
      <alignment vertical="center"/>
    </xf>
    <xf numFmtId="0" fontId="4" fillId="0" borderId="2" xfId="1" applyFont="1" applyBorder="1" applyAlignment="1">
      <alignment horizontal="center" vertical="center"/>
    </xf>
    <xf numFmtId="0" fontId="4" fillId="0" borderId="23" xfId="1" applyFont="1" applyBorder="1">
      <alignment vertical="center"/>
    </xf>
    <xf numFmtId="0" fontId="4" fillId="0" borderId="9" xfId="1" applyFont="1" applyBorder="1" applyAlignment="1">
      <alignment vertical="center"/>
    </xf>
    <xf numFmtId="0" fontId="4" fillId="0" borderId="8" xfId="1" applyFont="1" applyBorder="1" applyAlignment="1">
      <alignment vertical="center"/>
    </xf>
    <xf numFmtId="0" fontId="21" fillId="0" borderId="23" xfId="1" applyFont="1" applyBorder="1" applyAlignment="1">
      <alignment vertical="center"/>
    </xf>
    <xf numFmtId="0" fontId="21" fillId="0" borderId="1" xfId="1" applyFont="1" applyBorder="1">
      <alignment vertical="center"/>
    </xf>
    <xf numFmtId="0" fontId="4" fillId="0" borderId="9" xfId="1" applyFont="1" applyBorder="1" applyAlignment="1">
      <alignment horizontal="right" vertical="center"/>
    </xf>
    <xf numFmtId="0" fontId="9" fillId="0" borderId="0" xfId="1" applyFont="1" applyBorder="1" applyAlignment="1">
      <alignment horizontal="left"/>
    </xf>
    <xf numFmtId="0" fontId="8" fillId="0" borderId="0" xfId="1" applyFont="1" applyAlignment="1">
      <alignment horizontal="left"/>
    </xf>
    <xf numFmtId="0" fontId="12" fillId="0" borderId="0" xfId="1" applyFont="1" applyAlignment="1">
      <alignment horizontal="left"/>
    </xf>
    <xf numFmtId="0" fontId="8" fillId="0" borderId="0" xfId="1" applyFont="1" applyAlignment="1">
      <alignment horizontal="center"/>
    </xf>
    <xf numFmtId="0" fontId="8" fillId="0" borderId="0" xfId="1" applyFont="1" applyAlignment="1"/>
    <xf numFmtId="49" fontId="8" fillId="0" borderId="0" xfId="1" applyNumberFormat="1" applyFont="1" applyAlignment="1"/>
    <xf numFmtId="0" fontId="8" fillId="0" borderId="0" xfId="1" applyFont="1" applyAlignment="1">
      <alignment horizontal="right"/>
    </xf>
    <xf numFmtId="49" fontId="8" fillId="0" borderId="0" xfId="1" applyNumberFormat="1" applyFont="1" applyAlignment="1">
      <alignment horizontal="center"/>
    </xf>
    <xf numFmtId="0" fontId="8" fillId="0" borderId="0" xfId="1" applyFont="1" applyBorder="1" applyAlignment="1"/>
    <xf numFmtId="49" fontId="8" fillId="0" borderId="0" xfId="1" applyNumberFormat="1" applyFont="1" applyBorder="1" applyAlignment="1"/>
    <xf numFmtId="0" fontId="8" fillId="0" borderId="0" xfId="1" applyFont="1" applyBorder="1" applyAlignment="1">
      <alignment horizontal="right"/>
    </xf>
    <xf numFmtId="49" fontId="8" fillId="0" borderId="0" xfId="1" applyNumberFormat="1" applyFont="1" applyBorder="1" applyAlignment="1">
      <alignment horizontal="center"/>
    </xf>
    <xf numFmtId="0" fontId="16" fillId="0" borderId="0" xfId="1" applyFont="1" applyBorder="1" applyAlignment="1">
      <alignment horizontal="distributed"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horizontal="left" vertical="center"/>
    </xf>
    <xf numFmtId="176" fontId="4" fillId="0" borderId="0" xfId="1" applyNumberFormat="1" applyFont="1" applyBorder="1" applyAlignment="1">
      <alignment vertical="center"/>
    </xf>
    <xf numFmtId="0" fontId="4" fillId="0" borderId="4" xfId="1" applyFont="1" applyFill="1" applyBorder="1" applyAlignment="1">
      <alignment horizontal="center" vertical="center"/>
    </xf>
    <xf numFmtId="0" fontId="22" fillId="0" borderId="4" xfId="1" applyFont="1" applyFill="1" applyBorder="1" applyAlignment="1">
      <alignment horizontal="center" vertical="center"/>
    </xf>
    <xf numFmtId="0" fontId="21" fillId="0" borderId="0" xfId="1" applyFont="1" applyFill="1" applyBorder="1" applyAlignment="1">
      <alignment horizontal="left" vertical="center"/>
    </xf>
    <xf numFmtId="0" fontId="4" fillId="0" borderId="0" xfId="1" applyFont="1" applyFill="1" applyBorder="1" applyAlignment="1">
      <alignment horizontal="left" vertical="center"/>
    </xf>
    <xf numFmtId="49" fontId="19" fillId="0" borderId="10" xfId="1" applyNumberFormat="1" applyFont="1" applyBorder="1" applyAlignment="1">
      <alignment vertical="center"/>
    </xf>
    <xf numFmtId="0" fontId="4" fillId="0" borderId="0" xfId="1" applyFont="1" applyAlignment="1">
      <alignment horizontal="right" vertical="center"/>
    </xf>
    <xf numFmtId="0" fontId="10" fillId="0" borderId="7" xfId="1" applyBorder="1">
      <alignment vertical="center"/>
    </xf>
    <xf numFmtId="0" fontId="10" fillId="0" borderId="8" xfId="1" applyBorder="1">
      <alignment vertical="center"/>
    </xf>
    <xf numFmtId="0" fontId="0" fillId="0" borderId="0" xfId="1" applyFont="1" applyAlignment="1">
      <alignment horizontal="right" vertical="center"/>
    </xf>
    <xf numFmtId="0" fontId="10" fillId="0" borderId="0" xfId="1" applyFont="1">
      <alignment vertical="center"/>
    </xf>
    <xf numFmtId="0" fontId="18" fillId="0" borderId="1" xfId="1" applyFont="1" applyBorder="1" applyAlignment="1">
      <alignment horizontal="center" vertical="center"/>
    </xf>
    <xf numFmtId="0" fontId="23" fillId="0" borderId="6" xfId="0" applyFont="1" applyBorder="1" applyAlignment="1">
      <alignment horizontal="center" vertical="center"/>
    </xf>
    <xf numFmtId="0" fontId="24" fillId="0" borderId="6" xfId="0" applyFont="1" applyBorder="1" applyAlignment="1">
      <alignment horizontal="center" vertical="center"/>
    </xf>
    <xf numFmtId="0" fontId="24" fillId="0" borderId="6" xfId="0" applyFont="1" applyBorder="1" applyAlignment="1">
      <alignment horizontal="center" vertical="center" wrapText="1"/>
    </xf>
    <xf numFmtId="0" fontId="23" fillId="0" borderId="0" xfId="0" applyFont="1" applyBorder="1">
      <alignment vertical="center"/>
    </xf>
    <xf numFmtId="0" fontId="23" fillId="0" borderId="0" xfId="0" applyFont="1">
      <alignment vertical="center"/>
    </xf>
    <xf numFmtId="0" fontId="23" fillId="0" borderId="6" xfId="0" applyFont="1" applyBorder="1">
      <alignment vertical="center"/>
    </xf>
    <xf numFmtId="178" fontId="23" fillId="0" borderId="0" xfId="0" applyNumberFormat="1" applyFont="1" applyBorder="1">
      <alignment vertical="center"/>
    </xf>
    <xf numFmtId="177" fontId="23" fillId="0" borderId="0" xfId="0" applyNumberFormat="1" applyFont="1" applyBorder="1" applyAlignment="1">
      <alignment horizontal="left" vertical="center"/>
    </xf>
    <xf numFmtId="179" fontId="23" fillId="0" borderId="0" xfId="0" applyNumberFormat="1" applyFont="1" applyBorder="1" applyAlignment="1">
      <alignment horizontal="left" vertical="center"/>
    </xf>
    <xf numFmtId="180" fontId="23" fillId="0" borderId="0" xfId="0" applyNumberFormat="1" applyFont="1" applyBorder="1" applyAlignment="1">
      <alignment horizontal="left" vertical="center"/>
    </xf>
    <xf numFmtId="14" fontId="23" fillId="0" borderId="0" xfId="0" applyNumberFormat="1" applyFont="1">
      <alignment vertical="center"/>
    </xf>
    <xf numFmtId="0" fontId="23" fillId="0" borderId="0" xfId="0" applyFont="1" applyBorder="1" applyAlignment="1">
      <alignment horizontal="left" vertical="center"/>
    </xf>
    <xf numFmtId="0" fontId="23" fillId="0" borderId="0" xfId="0" applyFont="1" applyFill="1" applyBorder="1" applyAlignment="1">
      <alignment vertical="center"/>
    </xf>
    <xf numFmtId="0" fontId="23" fillId="0" borderId="7" xfId="0" applyFont="1" applyFill="1" applyBorder="1" applyAlignment="1">
      <alignment vertical="center"/>
    </xf>
    <xf numFmtId="0" fontId="25" fillId="0" borderId="0" xfId="0" applyFont="1" applyAlignment="1">
      <alignment vertical="center" wrapText="1"/>
    </xf>
    <xf numFmtId="0" fontId="23" fillId="0" borderId="0" xfId="0" applyFont="1" applyBorder="1" applyAlignment="1">
      <alignment horizontal="center" vertical="center"/>
    </xf>
    <xf numFmtId="0" fontId="26" fillId="0" borderId="6" xfId="0" applyFont="1" applyFill="1" applyBorder="1" applyAlignment="1">
      <alignment horizontal="center" vertical="center" shrinkToFit="1"/>
    </xf>
    <xf numFmtId="0" fontId="24" fillId="0" borderId="0" xfId="0" applyFont="1" applyAlignment="1">
      <alignment vertical="center" wrapText="1"/>
    </xf>
    <xf numFmtId="49" fontId="25" fillId="4" borderId="14" xfId="0" applyNumberFormat="1" applyFont="1" applyFill="1" applyBorder="1">
      <alignment vertical="center"/>
    </xf>
    <xf numFmtId="49" fontId="25" fillId="4" borderId="6" xfId="0" applyNumberFormat="1" applyFont="1" applyFill="1" applyBorder="1">
      <alignment vertical="center"/>
    </xf>
    <xf numFmtId="14" fontId="25" fillId="4" borderId="6" xfId="0" quotePrefix="1" applyNumberFormat="1" applyFont="1" applyFill="1" applyBorder="1" applyAlignment="1">
      <alignment horizontal="left" vertical="center"/>
    </xf>
    <xf numFmtId="0" fontId="25" fillId="5" borderId="6" xfId="0" applyNumberFormat="1" applyFont="1" applyFill="1" applyBorder="1">
      <alignment vertical="center"/>
    </xf>
    <xf numFmtId="14" fontId="25" fillId="4" borderId="6" xfId="0" applyNumberFormat="1" applyFont="1" applyFill="1" applyBorder="1" applyAlignment="1">
      <alignment horizontal="left" vertical="center" wrapText="1"/>
    </xf>
    <xf numFmtId="0" fontId="25" fillId="5" borderId="6" xfId="0" applyFont="1" applyFill="1" applyBorder="1" applyAlignment="1">
      <alignment horizontal="left" vertical="center" wrapText="1"/>
    </xf>
    <xf numFmtId="0" fontId="25" fillId="3" borderId="6" xfId="0" applyFont="1" applyFill="1" applyBorder="1" applyAlignment="1">
      <alignment vertical="center" wrapText="1"/>
    </xf>
    <xf numFmtId="0" fontId="25" fillId="4" borderId="6" xfId="0" applyFont="1" applyFill="1" applyBorder="1" applyAlignment="1">
      <alignment horizontal="left" vertical="center" wrapText="1"/>
    </xf>
    <xf numFmtId="0" fontId="25" fillId="4" borderId="6" xfId="0" applyFont="1" applyFill="1" applyBorder="1" applyAlignment="1">
      <alignment vertical="center" wrapText="1"/>
    </xf>
    <xf numFmtId="49" fontId="25" fillId="4" borderId="6" xfId="0" applyNumberFormat="1" applyFont="1" applyFill="1" applyBorder="1" applyAlignment="1">
      <alignment vertical="center" wrapText="1"/>
    </xf>
    <xf numFmtId="49" fontId="25" fillId="2" borderId="6" xfId="0" applyNumberFormat="1" applyFont="1" applyFill="1" applyBorder="1">
      <alignment vertical="center"/>
    </xf>
    <xf numFmtId="181" fontId="25" fillId="4" borderId="6" xfId="0" applyNumberFormat="1" applyFont="1" applyFill="1" applyBorder="1" applyAlignment="1">
      <alignment horizontal="left" vertical="center" wrapText="1"/>
    </xf>
    <xf numFmtId="49" fontId="25" fillId="2" borderId="12" xfId="0" applyNumberFormat="1" applyFont="1" applyFill="1" applyBorder="1">
      <alignment vertical="center"/>
    </xf>
    <xf numFmtId="0" fontId="24" fillId="0" borderId="6" xfId="0" applyFont="1" applyBorder="1" applyAlignment="1">
      <alignment vertical="center" wrapText="1"/>
    </xf>
    <xf numFmtId="0" fontId="24" fillId="0" borderId="6" xfId="0" applyFont="1" applyFill="1" applyBorder="1" applyAlignment="1">
      <alignment vertical="center" wrapText="1"/>
    </xf>
    <xf numFmtId="0" fontId="28" fillId="0" borderId="6" xfId="0" applyFont="1" applyFill="1" applyBorder="1" applyAlignment="1">
      <alignment vertical="center" wrapText="1"/>
    </xf>
    <xf numFmtId="0" fontId="28" fillId="0" borderId="15" xfId="0" applyFont="1" applyFill="1" applyBorder="1" applyAlignment="1">
      <alignment horizontal="left" vertical="center" wrapText="1"/>
    </xf>
    <xf numFmtId="0" fontId="28" fillId="0" borderId="6" xfId="0" applyFont="1" applyBorder="1" applyAlignment="1">
      <alignment vertical="center" wrapText="1"/>
    </xf>
    <xf numFmtId="0" fontId="28" fillId="0" borderId="6" xfId="0" applyFont="1" applyBorder="1" applyAlignment="1">
      <alignment horizontal="left" vertical="center" wrapText="1"/>
    </xf>
    <xf numFmtId="56" fontId="28" fillId="0" borderId="6" xfId="0" applyNumberFormat="1" applyFont="1" applyFill="1" applyBorder="1" applyAlignment="1">
      <alignment horizontal="left" vertical="center" wrapText="1"/>
    </xf>
    <xf numFmtId="56" fontId="28" fillId="0" borderId="6" xfId="0" applyNumberFormat="1" applyFont="1" applyFill="1" applyBorder="1" applyAlignment="1">
      <alignment vertical="center" wrapText="1"/>
    </xf>
    <xf numFmtId="0" fontId="28" fillId="0" borderId="0" xfId="0" applyFont="1" applyAlignment="1">
      <alignment vertical="center" wrapText="1"/>
    </xf>
    <xf numFmtId="0" fontId="24" fillId="0" borderId="0" xfId="0" applyFont="1" applyAlignment="1">
      <alignment horizontal="left" vertical="center" wrapText="1"/>
    </xf>
    <xf numFmtId="0" fontId="31" fillId="0" borderId="0" xfId="0" applyFont="1">
      <alignment vertical="center"/>
    </xf>
    <xf numFmtId="0" fontId="24" fillId="0" borderId="0" xfId="0" applyFont="1" applyAlignment="1">
      <alignment horizontal="left" vertical="center"/>
    </xf>
    <xf numFmtId="0" fontId="31" fillId="0" borderId="0" xfId="0" applyFont="1" applyAlignment="1">
      <alignment horizontal="left" vertical="center"/>
    </xf>
    <xf numFmtId="0" fontId="29" fillId="4" borderId="6" xfId="0" applyNumberFormat="1" applyFont="1" applyFill="1" applyBorder="1" applyAlignment="1">
      <alignment vertical="center" wrapText="1"/>
    </xf>
    <xf numFmtId="0" fontId="28" fillId="0" borderId="6" xfId="0" applyFont="1" applyBorder="1" applyAlignment="1">
      <alignment horizontal="center" vertical="center" textRotation="255" wrapText="1"/>
    </xf>
    <xf numFmtId="0" fontId="34" fillId="0" borderId="6" xfId="0" applyFont="1" applyBorder="1" applyAlignment="1">
      <alignment vertical="center" wrapText="1"/>
    </xf>
    <xf numFmtId="0" fontId="24" fillId="0" borderId="15" xfId="0" applyFont="1" applyBorder="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7" fillId="0" borderId="10" xfId="0" applyFont="1" applyBorder="1" applyAlignment="1">
      <alignment horizontal="left" vertical="center"/>
    </xf>
    <xf numFmtId="0" fontId="27" fillId="0" borderId="12" xfId="0" applyFont="1" applyBorder="1" applyAlignment="1">
      <alignment horizontal="left" vertical="center"/>
    </xf>
    <xf numFmtId="0" fontId="28" fillId="0" borderId="6" xfId="0" applyFont="1" applyBorder="1" applyAlignment="1">
      <alignment horizontal="left" vertical="center" wrapText="1"/>
    </xf>
    <xf numFmtId="0" fontId="28" fillId="0" borderId="6" xfId="0" applyFont="1" applyFill="1" applyBorder="1" applyAlignment="1">
      <alignment horizontal="left" vertical="center" wrapText="1"/>
    </xf>
    <xf numFmtId="0" fontId="24" fillId="0" borderId="6" xfId="0" applyFont="1" applyBorder="1" applyAlignment="1">
      <alignment horizontal="left" vertical="center" wrapText="1"/>
    </xf>
    <xf numFmtId="0" fontId="28" fillId="0" borderId="6" xfId="0" applyFont="1" applyBorder="1" applyAlignment="1">
      <alignment horizontal="center" vertical="center" textRotation="255" wrapText="1"/>
    </xf>
    <xf numFmtId="0" fontId="24" fillId="0" borderId="6" xfId="0" applyFont="1" applyBorder="1" applyAlignment="1">
      <alignment horizontal="center" vertical="center" wrapText="1"/>
    </xf>
    <xf numFmtId="56" fontId="28" fillId="0" borderId="6" xfId="0" applyNumberFormat="1" applyFont="1" applyFill="1" applyBorder="1" applyAlignment="1">
      <alignment vertical="center" wrapText="1"/>
    </xf>
    <xf numFmtId="56" fontId="28" fillId="0" borderId="6" xfId="0" applyNumberFormat="1" applyFont="1" applyFill="1" applyBorder="1" applyAlignment="1">
      <alignment horizontal="left" vertical="center" wrapText="1"/>
    </xf>
    <xf numFmtId="0" fontId="23" fillId="0" borderId="6" xfId="0" applyFont="1" applyBorder="1" applyAlignment="1">
      <alignment horizontal="center" vertical="center"/>
    </xf>
    <xf numFmtId="0" fontId="28" fillId="0" borderId="3" xfId="0" applyFont="1" applyBorder="1" applyAlignment="1">
      <alignment horizontal="left" vertical="center" wrapText="1"/>
    </xf>
    <xf numFmtId="0" fontId="28" fillId="0" borderId="5" xfId="0" applyFont="1" applyBorder="1" applyAlignment="1">
      <alignment horizontal="left" vertical="center" wrapText="1"/>
    </xf>
    <xf numFmtId="0" fontId="28" fillId="0" borderId="7" xfId="0" applyFont="1" applyBorder="1" applyAlignment="1">
      <alignment horizontal="left" vertical="center" wrapText="1"/>
    </xf>
    <xf numFmtId="0" fontId="28" fillId="0" borderId="2" xfId="0" applyFont="1" applyBorder="1" applyAlignment="1">
      <alignment horizontal="left" vertical="center" wrapText="1"/>
    </xf>
    <xf numFmtId="180" fontId="13" fillId="0" borderId="24" xfId="1" applyNumberFormat="1" applyFont="1" applyBorder="1" applyAlignment="1">
      <alignment horizontal="center"/>
    </xf>
    <xf numFmtId="0" fontId="8" fillId="0" borderId="0" xfId="1" applyFont="1" applyBorder="1" applyAlignment="1">
      <alignment horizontal="center"/>
    </xf>
    <xf numFmtId="0" fontId="12" fillId="0" borderId="0" xfId="1" applyFont="1" applyBorder="1" applyAlignment="1">
      <alignment horizontal="right"/>
    </xf>
    <xf numFmtId="0" fontId="12" fillId="0" borderId="0" xfId="1" applyFont="1" applyFill="1" applyBorder="1" applyAlignment="1">
      <alignment horizontal="center"/>
    </xf>
    <xf numFmtId="179" fontId="13" fillId="0" borderId="24" xfId="1" applyNumberFormat="1" applyFont="1" applyBorder="1" applyAlignment="1">
      <alignment horizontal="center"/>
    </xf>
    <xf numFmtId="178" fontId="13" fillId="0" borderId="24" xfId="1" applyNumberFormat="1" applyFont="1" applyBorder="1" applyAlignment="1">
      <alignment horizontal="center"/>
    </xf>
    <xf numFmtId="177" fontId="13" fillId="0" borderId="24" xfId="1" applyNumberFormat="1" applyFont="1" applyBorder="1" applyAlignment="1">
      <alignment horizontal="center"/>
    </xf>
    <xf numFmtId="0" fontId="4" fillId="0" borderId="1" xfId="1" applyFont="1" applyBorder="1" applyAlignment="1">
      <alignment horizontal="center" vertical="center" shrinkToFit="1"/>
    </xf>
    <xf numFmtId="0" fontId="4" fillId="0" borderId="1"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3" fillId="0" borderId="7" xfId="1" applyFont="1" applyBorder="1" applyAlignment="1">
      <alignment horizontal="center" vertical="center"/>
    </xf>
    <xf numFmtId="0" fontId="13" fillId="0" borderId="0" xfId="1" applyFont="1" applyBorder="1" applyAlignment="1">
      <alignment horizontal="center" vertical="center"/>
    </xf>
    <xf numFmtId="0" fontId="13" fillId="0" borderId="2" xfId="1" applyFont="1" applyBorder="1" applyAlignment="1">
      <alignment horizontal="center" vertical="center"/>
    </xf>
    <xf numFmtId="0" fontId="13" fillId="0" borderId="8" xfId="1" applyFont="1" applyBorder="1" applyAlignment="1">
      <alignment horizontal="center" vertical="center"/>
    </xf>
    <xf numFmtId="0" fontId="13" fillId="0" borderId="1" xfId="1" applyFont="1" applyBorder="1" applyAlignment="1">
      <alignment horizontal="center" vertical="center"/>
    </xf>
    <xf numFmtId="0" fontId="13" fillId="0" borderId="9" xfId="1" applyFont="1" applyBorder="1" applyAlignment="1">
      <alignment horizontal="center" vertical="center"/>
    </xf>
    <xf numFmtId="0" fontId="4" fillId="0" borderId="4" xfId="1" applyFont="1" applyBorder="1" applyAlignment="1">
      <alignment horizontal="center" vertical="center" textRotation="255"/>
    </xf>
    <xf numFmtId="0" fontId="4" fillId="0" borderId="5" xfId="1" applyFont="1" applyBorder="1" applyAlignment="1">
      <alignment horizontal="center" vertical="center" textRotation="255"/>
    </xf>
    <xf numFmtId="0" fontId="4" fillId="0" borderId="0" xfId="1" applyFont="1" applyBorder="1" applyAlignment="1">
      <alignment horizontal="center" vertical="center" textRotation="255"/>
    </xf>
    <xf numFmtId="0" fontId="4" fillId="0" borderId="2" xfId="1" applyFont="1" applyBorder="1" applyAlignment="1">
      <alignment horizontal="center" vertical="center" textRotation="255"/>
    </xf>
    <xf numFmtId="0" fontId="4" fillId="0" borderId="1" xfId="1" applyFont="1" applyBorder="1" applyAlignment="1">
      <alignment horizontal="center" vertical="center" textRotation="255"/>
    </xf>
    <xf numFmtId="0" fontId="4" fillId="0" borderId="9" xfId="1" applyFont="1" applyBorder="1" applyAlignment="1">
      <alignment horizontal="center" vertical="center" textRotation="255"/>
    </xf>
    <xf numFmtId="0" fontId="22" fillId="0" borderId="8" xfId="1" applyFont="1" applyBorder="1" applyAlignment="1">
      <alignment horizontal="left" vertical="center"/>
    </xf>
    <xf numFmtId="0" fontId="22" fillId="0" borderId="1" xfId="1" applyFont="1" applyBorder="1" applyAlignment="1">
      <alignment horizontal="left" vertical="center"/>
    </xf>
    <xf numFmtId="0" fontId="22" fillId="0" borderId="9" xfId="1" applyFont="1" applyBorder="1" applyAlignment="1">
      <alignment horizontal="left" vertical="center"/>
    </xf>
    <xf numFmtId="0" fontId="4" fillId="0" borderId="7" xfId="1" applyFont="1" applyBorder="1" applyAlignment="1">
      <alignment horizontal="left" vertical="center" wrapText="1"/>
    </xf>
    <xf numFmtId="0" fontId="4" fillId="0" borderId="0" xfId="1" applyFont="1" applyBorder="1" applyAlignment="1">
      <alignment horizontal="left" vertical="center" wrapText="1"/>
    </xf>
    <xf numFmtId="0" fontId="4" fillId="0" borderId="2" xfId="1" applyFont="1" applyBorder="1" applyAlignment="1">
      <alignment horizontal="left" vertical="center" wrapText="1"/>
    </xf>
    <xf numFmtId="0" fontId="4" fillId="0" borderId="11" xfId="1" applyFont="1" applyBorder="1" applyAlignment="1">
      <alignment horizontal="left" vertical="center"/>
    </xf>
    <xf numFmtId="0" fontId="4" fillId="0" borderId="4" xfId="1" applyFont="1" applyBorder="1" applyAlignment="1">
      <alignment horizontal="center" vertical="center"/>
    </xf>
    <xf numFmtId="0" fontId="3" fillId="0" borderId="19" xfId="1" applyFont="1" applyBorder="1" applyAlignment="1">
      <alignment horizontal="center" shrinkToFit="1"/>
    </xf>
    <xf numFmtId="0" fontId="3" fillId="0" borderId="20" xfId="1" applyFont="1" applyBorder="1" applyAlignment="1">
      <alignment horizontal="center" shrinkToFit="1"/>
    </xf>
    <xf numFmtId="0" fontId="3" fillId="0" borderId="20" xfId="1" applyFont="1" applyBorder="1" applyAlignment="1">
      <alignment horizontal="left" shrinkToFit="1"/>
    </xf>
    <xf numFmtId="0" fontId="3" fillId="0" borderId="21" xfId="1" applyFont="1" applyBorder="1" applyAlignment="1">
      <alignment horizontal="left" shrinkToFit="1"/>
    </xf>
    <xf numFmtId="0" fontId="4" fillId="0" borderId="11" xfId="1" applyFont="1" applyBorder="1" applyAlignment="1">
      <alignment horizontal="center" vertical="center"/>
    </xf>
    <xf numFmtId="0" fontId="4" fillId="0" borderId="11" xfId="2" applyFont="1" applyBorder="1" applyAlignment="1">
      <alignment horizontal="center" vertical="center"/>
    </xf>
    <xf numFmtId="0" fontId="4" fillId="0" borderId="12" xfId="1" applyFont="1" applyBorder="1" applyAlignment="1">
      <alignment horizontal="left" vertical="center"/>
    </xf>
    <xf numFmtId="0" fontId="4" fillId="0" borderId="8" xfId="1" applyFont="1" applyBorder="1" applyAlignment="1">
      <alignment horizontal="center" vertical="center"/>
    </xf>
    <xf numFmtId="0" fontId="4" fillId="0" borderId="0" xfId="1" applyFont="1" applyBorder="1" applyAlignment="1">
      <alignment horizontal="center" vertical="center"/>
    </xf>
    <xf numFmtId="0" fontId="4" fillId="0" borderId="2" xfId="1" applyFont="1" applyBorder="1" applyAlignment="1">
      <alignment horizontal="center" vertical="center"/>
    </xf>
    <xf numFmtId="0" fontId="4" fillId="0" borderId="8" xfId="1" applyFont="1" applyBorder="1" applyAlignment="1">
      <alignment horizontal="left" vertical="center" shrinkToFit="1"/>
    </xf>
    <xf numFmtId="0" fontId="4" fillId="0" borderId="1" xfId="1" applyFont="1" applyBorder="1" applyAlignment="1">
      <alignment horizontal="left" vertical="center" shrinkToFit="1"/>
    </xf>
    <xf numFmtId="0" fontId="4" fillId="0" borderId="9" xfId="1" applyFont="1" applyBorder="1" applyAlignment="1">
      <alignment horizontal="left" vertical="center" shrinkToFit="1"/>
    </xf>
    <xf numFmtId="0" fontId="5" fillId="0" borderId="7" xfId="1" applyFont="1" applyBorder="1" applyAlignment="1">
      <alignment horizontal="left" vertical="top" wrapText="1"/>
    </xf>
    <xf numFmtId="0" fontId="5" fillId="0" borderId="0" xfId="1" applyFont="1" applyBorder="1" applyAlignment="1">
      <alignment horizontal="left" vertical="top" wrapText="1"/>
    </xf>
    <xf numFmtId="0" fontId="5" fillId="0" borderId="2" xfId="1" applyFont="1" applyBorder="1" applyAlignment="1">
      <alignment horizontal="left" vertical="top" wrapText="1"/>
    </xf>
    <xf numFmtId="0" fontId="5" fillId="0" borderId="8" xfId="1" applyFont="1" applyBorder="1" applyAlignment="1">
      <alignment horizontal="left" vertical="top" wrapText="1"/>
    </xf>
    <xf numFmtId="0" fontId="5" fillId="0" borderId="1" xfId="1" applyFont="1" applyBorder="1" applyAlignment="1">
      <alignment horizontal="left" vertical="top" wrapText="1"/>
    </xf>
    <xf numFmtId="0" fontId="5" fillId="0" borderId="9" xfId="1" applyFont="1" applyBorder="1" applyAlignment="1">
      <alignment horizontal="left" vertical="top" wrapText="1"/>
    </xf>
    <xf numFmtId="0" fontId="4" fillId="0" borderId="0" xfId="1" applyFont="1" applyBorder="1" applyAlignment="1">
      <alignment horizontal="left" vertical="center" shrinkToFit="1"/>
    </xf>
    <xf numFmtId="0" fontId="16" fillId="0" borderId="0" xfId="1" applyFont="1" applyBorder="1" applyAlignment="1">
      <alignment horizontal="distributed" vertical="center"/>
    </xf>
    <xf numFmtId="0" fontId="13" fillId="0" borderId="0" xfId="1" applyFont="1" applyAlignment="1">
      <alignment horizontal="center"/>
    </xf>
    <xf numFmtId="0" fontId="4" fillId="0" borderId="0" xfId="1" applyFont="1" applyBorder="1" applyAlignment="1">
      <alignment horizontal="right" vertical="center"/>
    </xf>
    <xf numFmtId="0" fontId="4" fillId="0" borderId="11" xfId="1" applyFont="1" applyBorder="1" applyAlignment="1">
      <alignment horizontal="left" vertical="center" shrinkToFit="1"/>
    </xf>
    <xf numFmtId="176" fontId="4" fillId="0" borderId="0" xfId="1" applyNumberFormat="1" applyFont="1" applyBorder="1" applyAlignment="1">
      <alignment horizontal="center" vertical="center"/>
    </xf>
    <xf numFmtId="0" fontId="4" fillId="0" borderId="10" xfId="1" applyFont="1" applyBorder="1" applyAlignment="1">
      <alignment horizontal="distributed" vertical="center"/>
    </xf>
    <xf numFmtId="0" fontId="4" fillId="0" borderId="11" xfId="1" applyFont="1" applyBorder="1" applyAlignment="1">
      <alignment horizontal="distributed" vertical="center"/>
    </xf>
    <xf numFmtId="0" fontId="4" fillId="0" borderId="11" xfId="1" applyFont="1" applyBorder="1" applyAlignment="1">
      <alignment horizontal="center" vertical="center" shrinkToFit="1"/>
    </xf>
    <xf numFmtId="58" fontId="4" fillId="0" borderId="10" xfId="1" applyNumberFormat="1" applyFont="1" applyBorder="1" applyAlignment="1">
      <alignment horizontal="left" vertical="center"/>
    </xf>
    <xf numFmtId="58" fontId="4" fillId="0" borderId="11" xfId="1" applyNumberFormat="1" applyFont="1" applyBorder="1" applyAlignment="1">
      <alignment horizontal="left" vertical="center"/>
    </xf>
    <xf numFmtId="0" fontId="13" fillId="0" borderId="11" xfId="1" applyFont="1" applyBorder="1" applyAlignment="1">
      <alignment horizontal="distributed" vertical="center"/>
    </xf>
    <xf numFmtId="0" fontId="13" fillId="0" borderId="12" xfId="1" applyFont="1" applyBorder="1" applyAlignment="1">
      <alignment horizontal="distributed" vertical="center"/>
    </xf>
    <xf numFmtId="0" fontId="13" fillId="0" borderId="4" xfId="1" applyFont="1" applyBorder="1" applyAlignment="1">
      <alignment horizontal="distributed" vertical="center"/>
    </xf>
    <xf numFmtId="0" fontId="13" fillId="0" borderId="5" xfId="1" applyFont="1" applyBorder="1" applyAlignment="1">
      <alignment horizontal="distributed" vertical="center"/>
    </xf>
    <xf numFmtId="0" fontId="13" fillId="0" borderId="0" xfId="1" applyFont="1" applyBorder="1" applyAlignment="1">
      <alignment horizontal="distributed" vertical="center"/>
    </xf>
    <xf numFmtId="0" fontId="13" fillId="0" borderId="2" xfId="1" applyFont="1" applyBorder="1" applyAlignment="1">
      <alignment horizontal="distributed" vertical="center"/>
    </xf>
    <xf numFmtId="0" fontId="13" fillId="0" borderId="1" xfId="1" applyFont="1" applyBorder="1" applyAlignment="1">
      <alignment horizontal="distributed" vertical="center"/>
    </xf>
    <xf numFmtId="0" fontId="13" fillId="0" borderId="9" xfId="1" applyFont="1" applyBorder="1" applyAlignment="1">
      <alignment horizontal="distributed" vertical="center"/>
    </xf>
    <xf numFmtId="49" fontId="19" fillId="0" borderId="3" xfId="1" applyNumberFormat="1" applyFont="1" applyBorder="1" applyAlignment="1">
      <alignment horizontal="center" vertical="center"/>
    </xf>
    <xf numFmtId="49" fontId="19" fillId="0" borderId="7" xfId="1" applyNumberFormat="1" applyFont="1" applyBorder="1" applyAlignment="1">
      <alignment horizontal="center" vertical="center"/>
    </xf>
    <xf numFmtId="49" fontId="19" fillId="0" borderId="8" xfId="1" applyNumberFormat="1" applyFont="1" applyBorder="1" applyAlignment="1">
      <alignment horizontal="center" vertical="center"/>
    </xf>
    <xf numFmtId="0" fontId="4" fillId="0" borderId="0" xfId="1" applyFont="1" applyAlignment="1">
      <alignment horizontal="center" vertical="center"/>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8" xfId="1" applyFont="1" applyBorder="1" applyAlignment="1">
      <alignment horizontal="distributed" vertical="center"/>
    </xf>
    <xf numFmtId="0" fontId="4" fillId="0" borderId="1" xfId="1" applyFont="1" applyBorder="1" applyAlignment="1">
      <alignment horizontal="distributed" vertical="center"/>
    </xf>
    <xf numFmtId="0" fontId="4" fillId="0" borderId="1" xfId="1" applyFont="1" applyBorder="1" applyAlignment="1">
      <alignment horizontal="left" vertical="center"/>
    </xf>
    <xf numFmtId="0" fontId="4" fillId="0" borderId="1" xfId="2" applyFont="1" applyBorder="1" applyAlignment="1">
      <alignment horizontal="left" vertical="center"/>
    </xf>
    <xf numFmtId="0" fontId="3" fillId="0" borderId="4" xfId="1" applyFont="1" applyBorder="1" applyAlignment="1">
      <alignment vertical="top" wrapText="1"/>
    </xf>
    <xf numFmtId="0" fontId="4" fillId="0" borderId="4" xfId="2" applyFont="1" applyBorder="1" applyAlignment="1">
      <alignment vertical="top" wrapText="1"/>
    </xf>
    <xf numFmtId="0" fontId="4" fillId="0" borderId="0" xfId="2" applyFont="1" applyAlignment="1">
      <alignment vertical="top" wrapText="1"/>
    </xf>
    <xf numFmtId="0" fontId="4" fillId="0" borderId="0" xfId="2" applyFont="1" applyBorder="1" applyAlignment="1">
      <alignment vertical="top" wrapText="1"/>
    </xf>
    <xf numFmtId="0" fontId="4" fillId="0" borderId="3" xfId="1" applyFont="1" applyBorder="1" applyAlignment="1">
      <alignment horizontal="left" vertical="top" wrapText="1"/>
    </xf>
    <xf numFmtId="0" fontId="4" fillId="0" borderId="4" xfId="1" applyFont="1" applyBorder="1" applyAlignment="1">
      <alignment horizontal="left" vertical="top" wrapText="1"/>
    </xf>
    <xf numFmtId="0" fontId="4" fillId="0" borderId="4" xfId="2" applyFont="1" applyBorder="1" applyAlignment="1">
      <alignment horizontal="left" vertical="top" wrapText="1"/>
    </xf>
    <xf numFmtId="0" fontId="4" fillId="0" borderId="5" xfId="2" applyFont="1" applyBorder="1" applyAlignment="1">
      <alignment horizontal="left" vertical="top" wrapText="1"/>
    </xf>
    <xf numFmtId="0" fontId="4" fillId="0" borderId="7" xfId="2" applyFont="1" applyBorder="1" applyAlignment="1">
      <alignment horizontal="left" vertical="top" wrapText="1"/>
    </xf>
    <xf numFmtId="0" fontId="4" fillId="0" borderId="0" xfId="2" applyFont="1" applyBorder="1" applyAlignment="1">
      <alignment horizontal="left" vertical="top" wrapText="1"/>
    </xf>
    <xf numFmtId="0" fontId="4" fillId="0" borderId="2" xfId="2" applyFont="1" applyBorder="1" applyAlignment="1">
      <alignment horizontal="left" vertical="top" wrapText="1"/>
    </xf>
    <xf numFmtId="0" fontId="4" fillId="0" borderId="8" xfId="2" applyFont="1" applyBorder="1" applyAlignment="1">
      <alignment horizontal="left" vertical="top" wrapText="1"/>
    </xf>
    <xf numFmtId="0" fontId="4" fillId="0" borderId="1" xfId="2" applyFont="1" applyBorder="1" applyAlignment="1">
      <alignment horizontal="left" vertical="top" wrapText="1"/>
    </xf>
    <xf numFmtId="0" fontId="4" fillId="0" borderId="9" xfId="2" applyFont="1" applyBorder="1" applyAlignment="1">
      <alignment horizontal="left" vertical="top" wrapText="1"/>
    </xf>
    <xf numFmtId="182" fontId="4" fillId="0" borderId="25" xfId="1" applyNumberFormat="1" applyFont="1" applyBorder="1" applyAlignment="1">
      <alignment horizontal="center" vertical="center"/>
    </xf>
    <xf numFmtId="182" fontId="4" fillId="0" borderId="26" xfId="1" applyNumberFormat="1" applyFont="1" applyBorder="1" applyAlignment="1">
      <alignment horizontal="center" vertical="center"/>
    </xf>
    <xf numFmtId="182" fontId="4" fillId="0" borderId="27" xfId="1" applyNumberFormat="1" applyFont="1" applyBorder="1" applyAlignment="1">
      <alignment horizontal="center" vertical="center"/>
    </xf>
    <xf numFmtId="0" fontId="4" fillId="0" borderId="25" xfId="1" applyFont="1" applyBorder="1" applyAlignment="1">
      <alignment horizontal="center" vertical="center"/>
    </xf>
    <xf numFmtId="0" fontId="4" fillId="0" borderId="26" xfId="1" applyFont="1" applyBorder="1" applyAlignment="1">
      <alignment horizontal="center" vertical="center"/>
    </xf>
    <xf numFmtId="0" fontId="4" fillId="0" borderId="27" xfId="1" applyFont="1" applyBorder="1" applyAlignment="1">
      <alignment horizontal="center" vertical="center"/>
    </xf>
    <xf numFmtId="0" fontId="4" fillId="0" borderId="28" xfId="1" applyFont="1" applyBorder="1" applyAlignment="1">
      <alignment horizontal="right" vertical="center"/>
    </xf>
    <xf numFmtId="0" fontId="24" fillId="0" borderId="0" xfId="0" applyFont="1" applyAlignment="1">
      <alignment horizontal="left" vertical="center" wrapText="1"/>
    </xf>
    <xf numFmtId="0" fontId="30" fillId="6" borderId="0" xfId="0" applyFont="1" applyFill="1" applyAlignment="1">
      <alignment horizontal="center" vertical="center"/>
    </xf>
    <xf numFmtId="0" fontId="24" fillId="7" borderId="0" xfId="0" applyFont="1" applyFill="1" applyAlignment="1">
      <alignment horizontal="left" vertical="center" wrapText="1"/>
    </xf>
    <xf numFmtId="0" fontId="35" fillId="0" borderId="0" xfId="0" applyFont="1" applyAlignment="1">
      <alignment horizontal="left" vertical="center" wrapText="1"/>
    </xf>
    <xf numFmtId="0" fontId="24" fillId="0" borderId="0" xfId="0" applyFont="1" applyAlignment="1">
      <alignment horizontal="left" vertical="top" wrapText="1"/>
    </xf>
  </cellXfs>
  <cellStyles count="3">
    <cellStyle name="標準" xfId="0" builtinId="0"/>
    <cellStyle name="標準 2" xfId="1" xr:uid="{00000000-0005-0000-0000-000001000000}"/>
    <cellStyle name="標準 3" xfId="2" xr:uid="{00000000-0005-0000-0000-000002000000}"/>
  </cellStyles>
  <dxfs count="15">
    <dxf>
      <font>
        <strike val="0"/>
        <u/>
      </font>
    </dxf>
    <dxf>
      <font>
        <strike val="0"/>
        <u/>
      </font>
    </dxf>
    <dxf>
      <font>
        <strike val="0"/>
        <u/>
      </font>
    </dxf>
    <dxf>
      <font>
        <strike val="0"/>
        <u/>
      </font>
    </dxf>
    <dxf>
      <font>
        <strike val="0"/>
        <u/>
      </font>
    </dxf>
    <dxf>
      <font>
        <strike val="0"/>
        <u/>
      </font>
    </dxf>
    <dxf>
      <font>
        <strike val="0"/>
        <u/>
      </font>
    </dxf>
    <dxf>
      <font>
        <strike val="0"/>
        <u/>
      </font>
    </dxf>
    <dxf>
      <font>
        <strike val="0"/>
        <u/>
      </font>
    </dxf>
    <dxf>
      <font>
        <strike val="0"/>
        <u/>
      </font>
    </dxf>
    <dxf>
      <font>
        <strike val="0"/>
        <u/>
      </font>
    </dxf>
    <dxf>
      <font>
        <strike val="0"/>
        <u/>
      </font>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fmlaLink="$G50"/>
</file>

<file path=xl/ctrlProps/ctrlProp10.xml><?xml version="1.0" encoding="utf-8"?>
<formControlPr xmlns="http://schemas.microsoft.com/office/spreadsheetml/2009/9/main" objectType="CheckBox" fmlaLink="$G61"/>
</file>

<file path=xl/ctrlProps/ctrlProp11.xml><?xml version="1.0" encoding="utf-8"?>
<formControlPr xmlns="http://schemas.microsoft.com/office/spreadsheetml/2009/9/main" objectType="CheckBox" fmlaLink="$G57"/>
</file>

<file path=xl/ctrlProps/ctrlProp12.xml><?xml version="1.0" encoding="utf-8"?>
<formControlPr xmlns="http://schemas.microsoft.com/office/spreadsheetml/2009/9/main" objectType="CheckBox" fmlaLink="$G58"/>
</file>

<file path=xl/ctrlProps/ctrlProp13.xml><?xml version="1.0" encoding="utf-8"?>
<formControlPr xmlns="http://schemas.microsoft.com/office/spreadsheetml/2009/9/main" objectType="CheckBox" fmlaLink="$G69"/>
</file>

<file path=xl/ctrlProps/ctrlProp14.xml><?xml version="1.0" encoding="utf-8"?>
<formControlPr xmlns="http://schemas.microsoft.com/office/spreadsheetml/2009/9/main" objectType="CheckBox" fmlaLink="$G70"/>
</file>

<file path=xl/ctrlProps/ctrlProp15.xml><?xml version="1.0" encoding="utf-8"?>
<formControlPr xmlns="http://schemas.microsoft.com/office/spreadsheetml/2009/9/main" objectType="CheckBox" fmlaLink="$G71"/>
</file>

<file path=xl/ctrlProps/ctrlProp16.xml><?xml version="1.0" encoding="utf-8"?>
<formControlPr xmlns="http://schemas.microsoft.com/office/spreadsheetml/2009/9/main" objectType="CheckBox" fmlaLink="$G72"/>
</file>

<file path=xl/ctrlProps/ctrlProp17.xml><?xml version="1.0" encoding="utf-8"?>
<formControlPr xmlns="http://schemas.microsoft.com/office/spreadsheetml/2009/9/main" objectType="CheckBox" fmlaLink="$G73"/>
</file>

<file path=xl/ctrlProps/ctrlProp18.xml><?xml version="1.0" encoding="utf-8"?>
<formControlPr xmlns="http://schemas.microsoft.com/office/spreadsheetml/2009/9/main" objectType="CheckBox" fmlaLink="$G74"/>
</file>

<file path=xl/ctrlProps/ctrlProp19.xml><?xml version="1.0" encoding="utf-8"?>
<formControlPr xmlns="http://schemas.microsoft.com/office/spreadsheetml/2009/9/main" objectType="CheckBox" fmlaLink="$G77"/>
</file>

<file path=xl/ctrlProps/ctrlProp2.xml><?xml version="1.0" encoding="utf-8"?>
<formControlPr xmlns="http://schemas.microsoft.com/office/spreadsheetml/2009/9/main" objectType="CheckBox" fmlaLink="$G51"/>
</file>

<file path=xl/ctrlProps/ctrlProp20.xml><?xml version="1.0" encoding="utf-8"?>
<formControlPr xmlns="http://schemas.microsoft.com/office/spreadsheetml/2009/9/main" objectType="CheckBox" fmlaLink="$G78"/>
</file>

<file path=xl/ctrlProps/ctrlProp21.xml><?xml version="1.0" encoding="utf-8"?>
<formControlPr xmlns="http://schemas.microsoft.com/office/spreadsheetml/2009/9/main" objectType="CheckBox" fmlaLink="$G79"/>
</file>

<file path=xl/ctrlProps/ctrlProp22.xml><?xml version="1.0" encoding="utf-8"?>
<formControlPr xmlns="http://schemas.microsoft.com/office/spreadsheetml/2009/9/main" objectType="CheckBox" fmlaLink="$G75"/>
</file>

<file path=xl/ctrlProps/ctrlProp23.xml><?xml version="1.0" encoding="utf-8"?>
<formControlPr xmlns="http://schemas.microsoft.com/office/spreadsheetml/2009/9/main" objectType="CheckBox" fmlaLink="$G76"/>
</file>

<file path=xl/ctrlProps/ctrlProp24.xml><?xml version="1.0" encoding="utf-8"?>
<formControlPr xmlns="http://schemas.microsoft.com/office/spreadsheetml/2009/9/main" objectType="CheckBox" fmlaLink="$G68"/>
</file>

<file path=xl/ctrlProps/ctrlProp25.xml><?xml version="1.0" encoding="utf-8"?>
<formControlPr xmlns="http://schemas.microsoft.com/office/spreadsheetml/2009/9/main" objectType="CheckBox" fmlaLink="$G27"/>
</file>

<file path=xl/ctrlProps/ctrlProp26.xml><?xml version="1.0" encoding="utf-8"?>
<formControlPr xmlns="http://schemas.microsoft.com/office/spreadsheetml/2009/9/main" objectType="CheckBox" fmlaLink="$G28"/>
</file>

<file path=xl/ctrlProps/ctrlProp27.xml><?xml version="1.0" encoding="utf-8"?>
<formControlPr xmlns="http://schemas.microsoft.com/office/spreadsheetml/2009/9/main" objectType="CheckBox" fmlaLink="$G29"/>
</file>

<file path=xl/ctrlProps/ctrlProp28.xml><?xml version="1.0" encoding="utf-8"?>
<formControlPr xmlns="http://schemas.microsoft.com/office/spreadsheetml/2009/9/main" objectType="CheckBox" fmlaLink="$G30"/>
</file>

<file path=xl/ctrlProps/ctrlProp29.xml><?xml version="1.0" encoding="utf-8"?>
<formControlPr xmlns="http://schemas.microsoft.com/office/spreadsheetml/2009/9/main" objectType="CheckBox" fmlaLink="$G31"/>
</file>

<file path=xl/ctrlProps/ctrlProp3.xml><?xml version="1.0" encoding="utf-8"?>
<formControlPr xmlns="http://schemas.microsoft.com/office/spreadsheetml/2009/9/main" objectType="CheckBox" fmlaLink="$G52"/>
</file>

<file path=xl/ctrlProps/ctrlProp30.xml><?xml version="1.0" encoding="utf-8"?>
<formControlPr xmlns="http://schemas.microsoft.com/office/spreadsheetml/2009/9/main" objectType="CheckBox" fmlaLink="$G32"/>
</file>

<file path=xl/ctrlProps/ctrlProp31.xml><?xml version="1.0" encoding="utf-8"?>
<formControlPr xmlns="http://schemas.microsoft.com/office/spreadsheetml/2009/9/main" objectType="CheckBox" fmlaLink="$G33"/>
</file>

<file path=xl/ctrlProps/ctrlProp32.xml><?xml version="1.0" encoding="utf-8"?>
<formControlPr xmlns="http://schemas.microsoft.com/office/spreadsheetml/2009/9/main" objectType="CheckBox" fmlaLink="$G36"/>
</file>

<file path=xl/ctrlProps/ctrlProp33.xml><?xml version="1.0" encoding="utf-8"?>
<formControlPr xmlns="http://schemas.microsoft.com/office/spreadsheetml/2009/9/main" objectType="CheckBox" fmlaLink="$G37"/>
</file>

<file path=xl/ctrlProps/ctrlProp34.xml><?xml version="1.0" encoding="utf-8"?>
<formControlPr xmlns="http://schemas.microsoft.com/office/spreadsheetml/2009/9/main" objectType="CheckBox" fmlaLink="$G38"/>
</file>

<file path=xl/ctrlProps/ctrlProp35.xml><?xml version="1.0" encoding="utf-8"?>
<formControlPr xmlns="http://schemas.microsoft.com/office/spreadsheetml/2009/9/main" objectType="CheckBox" fmlaLink="$G39"/>
</file>

<file path=xl/ctrlProps/ctrlProp36.xml><?xml version="1.0" encoding="utf-8"?>
<formControlPr xmlns="http://schemas.microsoft.com/office/spreadsheetml/2009/9/main" objectType="CheckBox" fmlaLink="$G34"/>
</file>

<file path=xl/ctrlProps/ctrlProp37.xml><?xml version="1.0" encoding="utf-8"?>
<formControlPr xmlns="http://schemas.microsoft.com/office/spreadsheetml/2009/9/main" objectType="CheckBox" fmlaLink="$G35"/>
</file>

<file path=xl/ctrlProps/ctrlProp38.xml><?xml version="1.0" encoding="utf-8"?>
<formControlPr xmlns="http://schemas.microsoft.com/office/spreadsheetml/2009/9/main" objectType="CheckBox" fmlaLink="$G112"/>
</file>

<file path=xl/ctrlProps/ctrlProp39.xml><?xml version="1.0" encoding="utf-8"?>
<formControlPr xmlns="http://schemas.microsoft.com/office/spreadsheetml/2009/9/main" objectType="CheckBox" fmlaLink="$G113"/>
</file>

<file path=xl/ctrlProps/ctrlProp4.xml><?xml version="1.0" encoding="utf-8"?>
<formControlPr xmlns="http://schemas.microsoft.com/office/spreadsheetml/2009/9/main" objectType="CheckBox" fmlaLink="$G53"/>
</file>

<file path=xl/ctrlProps/ctrlProp40.xml><?xml version="1.0" encoding="utf-8"?>
<formControlPr xmlns="http://schemas.microsoft.com/office/spreadsheetml/2009/9/main" objectType="CheckBox" fmlaLink="$G114"/>
</file>

<file path=xl/ctrlProps/ctrlProp41.xml><?xml version="1.0" encoding="utf-8"?>
<formControlPr xmlns="http://schemas.microsoft.com/office/spreadsheetml/2009/9/main" objectType="CheckBox" fmlaLink="$G119"/>
</file>

<file path=xl/ctrlProps/ctrlProp42.xml><?xml version="1.0" encoding="utf-8"?>
<formControlPr xmlns="http://schemas.microsoft.com/office/spreadsheetml/2009/9/main" objectType="CheckBox" fmlaLink="$G120"/>
</file>

<file path=xl/ctrlProps/ctrlProp43.xml><?xml version="1.0" encoding="utf-8"?>
<formControlPr xmlns="http://schemas.microsoft.com/office/spreadsheetml/2009/9/main" objectType="CheckBox" fmlaLink="$G121"/>
</file>

<file path=xl/ctrlProps/ctrlProp44.xml><?xml version="1.0" encoding="utf-8"?>
<formControlPr xmlns="http://schemas.microsoft.com/office/spreadsheetml/2009/9/main" objectType="CheckBox" fmlaLink="$G122"/>
</file>

<file path=xl/ctrlProps/ctrlProp45.xml><?xml version="1.0" encoding="utf-8"?>
<formControlPr xmlns="http://schemas.microsoft.com/office/spreadsheetml/2009/9/main" objectType="CheckBox" fmlaLink="$G123"/>
</file>

<file path=xl/ctrlProps/ctrlProp46.xml><?xml version="1.0" encoding="utf-8"?>
<formControlPr xmlns="http://schemas.microsoft.com/office/spreadsheetml/2009/9/main" objectType="CheckBox" fmlaLink="$G124"/>
</file>

<file path=xl/ctrlProps/ctrlProp47.xml><?xml version="1.0" encoding="utf-8"?>
<formControlPr xmlns="http://schemas.microsoft.com/office/spreadsheetml/2009/9/main" objectType="CheckBox" fmlaLink="$G127"/>
</file>

<file path=xl/ctrlProps/ctrlProp48.xml><?xml version="1.0" encoding="utf-8"?>
<formControlPr xmlns="http://schemas.microsoft.com/office/spreadsheetml/2009/9/main" objectType="CheckBox" fmlaLink="$G128"/>
</file>

<file path=xl/ctrlProps/ctrlProp49.xml><?xml version="1.0" encoding="utf-8"?>
<formControlPr xmlns="http://schemas.microsoft.com/office/spreadsheetml/2009/9/main" objectType="CheckBox" fmlaLink="$G129"/>
</file>

<file path=xl/ctrlProps/ctrlProp5.xml><?xml version="1.0" encoding="utf-8"?>
<formControlPr xmlns="http://schemas.microsoft.com/office/spreadsheetml/2009/9/main" objectType="CheckBox" fmlaLink="$G54"/>
</file>

<file path=xl/ctrlProps/ctrlProp50.xml><?xml version="1.0" encoding="utf-8"?>
<formControlPr xmlns="http://schemas.microsoft.com/office/spreadsheetml/2009/9/main" objectType="CheckBox" fmlaLink="$G125"/>
</file>

<file path=xl/ctrlProps/ctrlProp51.xml><?xml version="1.0" encoding="utf-8"?>
<formControlPr xmlns="http://schemas.microsoft.com/office/spreadsheetml/2009/9/main" objectType="CheckBox" fmlaLink="$G126"/>
</file>

<file path=xl/ctrlProps/ctrlProp52.xml><?xml version="1.0" encoding="utf-8"?>
<formControlPr xmlns="http://schemas.microsoft.com/office/spreadsheetml/2009/9/main" objectType="CheckBox" fmlaLink="$G130"/>
</file>

<file path=xl/ctrlProps/ctrlProp53.xml><?xml version="1.0" encoding="utf-8"?>
<formControlPr xmlns="http://schemas.microsoft.com/office/spreadsheetml/2009/9/main" objectType="CheckBox" fmlaLink="$G131"/>
</file>

<file path=xl/ctrlProps/ctrlProp54.xml><?xml version="1.0" encoding="utf-8"?>
<formControlPr xmlns="http://schemas.microsoft.com/office/spreadsheetml/2009/9/main" objectType="CheckBox" fmlaLink="$G$118"/>
</file>

<file path=xl/ctrlProps/ctrlProp6.xml><?xml version="1.0" encoding="utf-8"?>
<formControlPr xmlns="http://schemas.microsoft.com/office/spreadsheetml/2009/9/main" objectType="CheckBox" fmlaLink="$G55"/>
</file>

<file path=xl/ctrlProps/ctrlProp7.xml><?xml version="1.0" encoding="utf-8"?>
<formControlPr xmlns="http://schemas.microsoft.com/office/spreadsheetml/2009/9/main" objectType="CheckBox" fmlaLink="$G56"/>
</file>

<file path=xl/ctrlProps/ctrlProp8.xml><?xml version="1.0" encoding="utf-8"?>
<formControlPr xmlns="http://schemas.microsoft.com/office/spreadsheetml/2009/9/main" objectType="CheckBox" fmlaLink="$G59"/>
</file>

<file path=xl/ctrlProps/ctrlProp9.xml><?xml version="1.0" encoding="utf-8"?>
<formControlPr xmlns="http://schemas.microsoft.com/office/spreadsheetml/2009/9/main" objectType="CheckBox" fmlaLink="$G60"/>
</file>

<file path=xl/drawings/_rels/drawing2.x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 Id="rId3" Target="../media/image3.emf" Type="http://schemas.openxmlformats.org/officeDocument/2006/relationships/image"/><Relationship Id="rId4" Target="../media/image4.emf" Type="http://schemas.openxmlformats.org/officeDocument/2006/relationships/image"/><Relationship Id="rId5" Target="../media/image5.emf" Type="http://schemas.openxmlformats.org/officeDocument/2006/relationships/image"/><Relationship Id="rId6" Target="../media/image6.emf" Type="http://schemas.openxmlformats.org/officeDocument/2006/relationships/image"/><Relationship Id="rId7" Target="../media/image7.emf" Type="http://schemas.openxmlformats.org/officeDocument/2006/relationships/image"/><Relationship Id="rId8" Target="../media/image8.emf" Type="http://schemas.openxmlformats.org/officeDocument/2006/relationships/image"/></Relationships>
</file>

<file path=xl/drawings/_rels/drawing3.xml.rels><?xml version="1.0" encoding="UTF-8" standalone="yes"?><Relationships xmlns="http://schemas.openxmlformats.org/package/2006/relationships"><Relationship Id="rId1" Target="../media/image9.emf" Type="http://schemas.openxmlformats.org/officeDocument/2006/relationships/image"/></Relationships>
</file>

<file path=xl/drawings/_rels/drawing4.xml.rels><?xml version="1.0" encoding="UTF-8" standalone="yes"?><Relationships xmlns="http://schemas.openxmlformats.org/package/2006/relationships"><Relationship Id="rId1" Target="../media/image11.png" Type="http://schemas.openxmlformats.org/officeDocument/2006/relationships/image"/><Relationship Id="rId2" Target="../media/image12.png" Type="http://schemas.openxmlformats.org/officeDocument/2006/relationships/image"/></Relationships>
</file>

<file path=xl/drawings/_rels/vmlDrawing2.vml.rels><?xml version="1.0" encoding="UTF-8" standalone="yes"?><Relationships xmlns="http://schemas.openxmlformats.org/package/2006/relationships"><Relationship Id="rId1" Target="../media/image10.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49</xdr:row>
      <xdr:rowOff>0</xdr:rowOff>
    </xdr:from>
    <xdr:to>
      <xdr:col>4</xdr:col>
      <xdr:colOff>2686050</xdr:colOff>
      <xdr:row>49</xdr:row>
      <xdr:rowOff>190500</xdr:rowOff>
    </xdr:to>
    <xdr:sp macro="" textlink="">
      <xdr:nvSpPr>
        <xdr:cNvPr id="4164"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点滴の管理</a:t>
          </a:r>
        </a:p>
      </xdr:txBody>
    </xdr:sp>
    <xdr:clientData fLocksWithSheet="0"/>
  </xdr:twoCellAnchor>
  <xdr:twoCellAnchor editAs="oneCell">
    <xdr:from>
      <xdr:col>4</xdr:col>
      <xdr:colOff>0</xdr:colOff>
      <xdr:row>50</xdr:row>
      <xdr:rowOff>0</xdr:rowOff>
    </xdr:from>
    <xdr:to>
      <xdr:col>4</xdr:col>
      <xdr:colOff>2686050</xdr:colOff>
      <xdr:row>50</xdr:row>
      <xdr:rowOff>190500</xdr:rowOff>
    </xdr:to>
    <xdr:sp macro="" textlink="">
      <xdr:nvSpPr>
        <xdr:cNvPr id="4165"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中心静脈栄養</a:t>
          </a:r>
        </a:p>
      </xdr:txBody>
    </xdr:sp>
    <xdr:clientData fLocksWithSheet="0"/>
  </xdr:twoCellAnchor>
  <xdr:twoCellAnchor editAs="oneCell">
    <xdr:from>
      <xdr:col>4</xdr:col>
      <xdr:colOff>0</xdr:colOff>
      <xdr:row>51</xdr:row>
      <xdr:rowOff>0</xdr:rowOff>
    </xdr:from>
    <xdr:to>
      <xdr:col>4</xdr:col>
      <xdr:colOff>2686050</xdr:colOff>
      <xdr:row>51</xdr:row>
      <xdr:rowOff>190500</xdr:rowOff>
    </xdr:to>
    <xdr:sp macro="" textlink="">
      <xdr:nvSpPr>
        <xdr:cNvPr id="4166"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透析</a:t>
          </a:r>
        </a:p>
      </xdr:txBody>
    </xdr:sp>
    <xdr:clientData fLocksWithSheet="0"/>
  </xdr:twoCellAnchor>
  <xdr:twoCellAnchor editAs="oneCell">
    <xdr:from>
      <xdr:col>4</xdr:col>
      <xdr:colOff>0</xdr:colOff>
      <xdr:row>52</xdr:row>
      <xdr:rowOff>0</xdr:rowOff>
    </xdr:from>
    <xdr:to>
      <xdr:col>4</xdr:col>
      <xdr:colOff>2686050</xdr:colOff>
      <xdr:row>52</xdr:row>
      <xdr:rowOff>190500</xdr:rowOff>
    </xdr:to>
    <xdr:sp macro="" textlink="">
      <xdr:nvSpPr>
        <xdr:cNvPr id="4167"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ストーマの処置</a:t>
          </a:r>
        </a:p>
      </xdr:txBody>
    </xdr:sp>
    <xdr:clientData fLocksWithSheet="0"/>
  </xdr:twoCellAnchor>
  <xdr:twoCellAnchor editAs="oneCell">
    <xdr:from>
      <xdr:col>4</xdr:col>
      <xdr:colOff>0</xdr:colOff>
      <xdr:row>53</xdr:row>
      <xdr:rowOff>0</xdr:rowOff>
    </xdr:from>
    <xdr:to>
      <xdr:col>4</xdr:col>
      <xdr:colOff>2686050</xdr:colOff>
      <xdr:row>53</xdr:row>
      <xdr:rowOff>190500</xdr:rowOff>
    </xdr:to>
    <xdr:sp macro="" textlink="">
      <xdr:nvSpPr>
        <xdr:cNvPr id="4168"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酸素療法</a:t>
          </a:r>
        </a:p>
      </xdr:txBody>
    </xdr:sp>
    <xdr:clientData fLocksWithSheet="0"/>
  </xdr:twoCellAnchor>
  <xdr:twoCellAnchor editAs="oneCell">
    <xdr:from>
      <xdr:col>4</xdr:col>
      <xdr:colOff>0</xdr:colOff>
      <xdr:row>54</xdr:row>
      <xdr:rowOff>0</xdr:rowOff>
    </xdr:from>
    <xdr:to>
      <xdr:col>4</xdr:col>
      <xdr:colOff>2686050</xdr:colOff>
      <xdr:row>54</xdr:row>
      <xdr:rowOff>190500</xdr:rowOff>
    </xdr:to>
    <xdr:sp macro="" textlink="">
      <xdr:nvSpPr>
        <xdr:cNvPr id="4169"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レスピレーター</a:t>
          </a:r>
        </a:p>
      </xdr:txBody>
    </xdr:sp>
    <xdr:clientData fLocksWithSheet="0"/>
  </xdr:twoCellAnchor>
  <xdr:twoCellAnchor editAs="oneCell">
    <xdr:from>
      <xdr:col>4</xdr:col>
      <xdr:colOff>0</xdr:colOff>
      <xdr:row>55</xdr:row>
      <xdr:rowOff>0</xdr:rowOff>
    </xdr:from>
    <xdr:to>
      <xdr:col>4</xdr:col>
      <xdr:colOff>2686050</xdr:colOff>
      <xdr:row>55</xdr:row>
      <xdr:rowOff>190500</xdr:rowOff>
    </xdr:to>
    <xdr:sp macro="" textlink="">
      <xdr:nvSpPr>
        <xdr:cNvPr id="4170"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気管切開の処置</a:t>
          </a:r>
        </a:p>
      </xdr:txBody>
    </xdr:sp>
    <xdr:clientData fLocksWithSheet="0"/>
  </xdr:twoCellAnchor>
  <xdr:twoCellAnchor editAs="oneCell">
    <xdr:from>
      <xdr:col>4</xdr:col>
      <xdr:colOff>0</xdr:colOff>
      <xdr:row>58</xdr:row>
      <xdr:rowOff>0</xdr:rowOff>
    </xdr:from>
    <xdr:to>
      <xdr:col>4</xdr:col>
      <xdr:colOff>2686050</xdr:colOff>
      <xdr:row>58</xdr:row>
      <xdr:rowOff>190500</xdr:rowOff>
    </xdr:to>
    <xdr:sp macro="" textlink="">
      <xdr:nvSpPr>
        <xdr:cNvPr id="4171"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モニター測定</a:t>
          </a:r>
        </a:p>
      </xdr:txBody>
    </xdr:sp>
    <xdr:clientData fLocksWithSheet="0"/>
  </xdr:twoCellAnchor>
  <xdr:twoCellAnchor editAs="oneCell">
    <xdr:from>
      <xdr:col>4</xdr:col>
      <xdr:colOff>0</xdr:colOff>
      <xdr:row>59</xdr:row>
      <xdr:rowOff>0</xdr:rowOff>
    </xdr:from>
    <xdr:to>
      <xdr:col>4</xdr:col>
      <xdr:colOff>2686050</xdr:colOff>
      <xdr:row>59</xdr:row>
      <xdr:rowOff>190500</xdr:rowOff>
    </xdr:to>
    <xdr:sp macro="" textlink="">
      <xdr:nvSpPr>
        <xdr:cNvPr id="4172"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じょくそうの処置</a:t>
          </a:r>
        </a:p>
      </xdr:txBody>
    </xdr:sp>
    <xdr:clientData fLocksWithSheet="0"/>
  </xdr:twoCellAnchor>
  <xdr:twoCellAnchor editAs="oneCell">
    <xdr:from>
      <xdr:col>4</xdr:col>
      <xdr:colOff>0</xdr:colOff>
      <xdr:row>60</xdr:row>
      <xdr:rowOff>0</xdr:rowOff>
    </xdr:from>
    <xdr:to>
      <xdr:col>4</xdr:col>
      <xdr:colOff>2686050</xdr:colOff>
      <xdr:row>60</xdr:row>
      <xdr:rowOff>190500</xdr:rowOff>
    </xdr:to>
    <xdr:sp macro="" textlink="">
      <xdr:nvSpPr>
        <xdr:cNvPr id="4173" name="Check Box 77" hidden="1">
          <a:extLst>
            <a:ext uri="{63B3BB69-23CF-44E3-9099-C40C66FF867C}">
              <a14:compatExt xmlns:a14="http://schemas.microsoft.com/office/drawing/2010/main"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カテーテル</a:t>
          </a:r>
        </a:p>
      </xdr:txBody>
    </xdr:sp>
    <xdr:clientData fLocksWithSheet="0"/>
  </xdr:twoCellAnchor>
  <xdr:twoCellAnchor editAs="oneCell">
    <xdr:from>
      <xdr:col>4</xdr:col>
      <xdr:colOff>0</xdr:colOff>
      <xdr:row>56</xdr:row>
      <xdr:rowOff>0</xdr:rowOff>
    </xdr:from>
    <xdr:to>
      <xdr:col>4</xdr:col>
      <xdr:colOff>2686050</xdr:colOff>
      <xdr:row>56</xdr:row>
      <xdr:rowOff>190500</xdr:rowOff>
    </xdr:to>
    <xdr:sp macro="" textlink="">
      <xdr:nvSpPr>
        <xdr:cNvPr id="4174" name="Check Box 78" hidden="1">
          <a:extLst>
            <a:ext uri="{63B3BB69-23CF-44E3-9099-C40C66FF867C}">
              <a14:compatExt xmlns:a14="http://schemas.microsoft.com/office/drawing/2010/main"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疼痛の看護</a:t>
          </a:r>
        </a:p>
      </xdr:txBody>
    </xdr:sp>
    <xdr:clientData fLocksWithSheet="0"/>
  </xdr:twoCellAnchor>
  <xdr:twoCellAnchor editAs="oneCell">
    <xdr:from>
      <xdr:col>4</xdr:col>
      <xdr:colOff>0</xdr:colOff>
      <xdr:row>57</xdr:row>
      <xdr:rowOff>0</xdr:rowOff>
    </xdr:from>
    <xdr:to>
      <xdr:col>4</xdr:col>
      <xdr:colOff>2686050</xdr:colOff>
      <xdr:row>57</xdr:row>
      <xdr:rowOff>190500</xdr:rowOff>
    </xdr:to>
    <xdr:sp macro="" textlink="">
      <xdr:nvSpPr>
        <xdr:cNvPr id="4175" name="Check Box 79" hidden="1">
          <a:extLst>
            <a:ext uri="{63B3BB69-23CF-44E3-9099-C40C66FF867C}">
              <a14:compatExt xmlns:a14="http://schemas.microsoft.com/office/drawing/2010/main"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経管栄養</a:t>
          </a:r>
        </a:p>
      </xdr:txBody>
    </xdr:sp>
    <xdr:clientData fLocksWithSheet="0"/>
  </xdr:twoCellAnchor>
  <xdr:twoCellAnchor editAs="oneCell">
    <xdr:from>
      <xdr:col>4</xdr:col>
      <xdr:colOff>0</xdr:colOff>
      <xdr:row>68</xdr:row>
      <xdr:rowOff>0</xdr:rowOff>
    </xdr:from>
    <xdr:to>
      <xdr:col>4</xdr:col>
      <xdr:colOff>2686050</xdr:colOff>
      <xdr:row>68</xdr:row>
      <xdr:rowOff>190500</xdr:rowOff>
    </xdr:to>
    <xdr:sp macro="" textlink="">
      <xdr:nvSpPr>
        <xdr:cNvPr id="4176" name="Check Box 80" hidden="1">
          <a:extLst>
            <a:ext uri="{63B3BB69-23CF-44E3-9099-C40C66FF867C}">
              <a14:compatExt xmlns:a14="http://schemas.microsoft.com/office/drawing/2010/main"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妄想</a:t>
          </a:r>
        </a:p>
      </xdr:txBody>
    </xdr:sp>
    <xdr:clientData fLocksWithSheet="0"/>
  </xdr:twoCellAnchor>
  <xdr:twoCellAnchor editAs="oneCell">
    <xdr:from>
      <xdr:col>4</xdr:col>
      <xdr:colOff>0</xdr:colOff>
      <xdr:row>69</xdr:row>
      <xdr:rowOff>0</xdr:rowOff>
    </xdr:from>
    <xdr:to>
      <xdr:col>4</xdr:col>
      <xdr:colOff>2686050</xdr:colOff>
      <xdr:row>69</xdr:row>
      <xdr:rowOff>190500</xdr:rowOff>
    </xdr:to>
    <xdr:sp macro="" textlink="">
      <xdr:nvSpPr>
        <xdr:cNvPr id="4177" name="Check Box 81" hidden="1">
          <a:extLst>
            <a:ext uri="{63B3BB69-23CF-44E3-9099-C40C66FF867C}">
              <a14:compatExt xmlns:a14="http://schemas.microsoft.com/office/drawing/2010/main"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昼夜逆転</a:t>
          </a:r>
        </a:p>
      </xdr:txBody>
    </xdr:sp>
    <xdr:clientData fLocksWithSheet="0"/>
  </xdr:twoCellAnchor>
  <xdr:twoCellAnchor editAs="oneCell">
    <xdr:from>
      <xdr:col>4</xdr:col>
      <xdr:colOff>0</xdr:colOff>
      <xdr:row>70</xdr:row>
      <xdr:rowOff>0</xdr:rowOff>
    </xdr:from>
    <xdr:to>
      <xdr:col>4</xdr:col>
      <xdr:colOff>2686050</xdr:colOff>
      <xdr:row>70</xdr:row>
      <xdr:rowOff>190500</xdr:rowOff>
    </xdr:to>
    <xdr:sp macro="" textlink="">
      <xdr:nvSpPr>
        <xdr:cNvPr id="4178" name="Check Box 82" hidden="1">
          <a:extLst>
            <a:ext uri="{63B3BB69-23CF-44E3-9099-C40C66FF867C}">
              <a14:compatExt xmlns:a14="http://schemas.microsoft.com/office/drawing/2010/main"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暴言</a:t>
          </a:r>
        </a:p>
      </xdr:txBody>
    </xdr:sp>
    <xdr:clientData fLocksWithSheet="0"/>
  </xdr:twoCellAnchor>
  <xdr:twoCellAnchor editAs="oneCell">
    <xdr:from>
      <xdr:col>4</xdr:col>
      <xdr:colOff>0</xdr:colOff>
      <xdr:row>71</xdr:row>
      <xdr:rowOff>0</xdr:rowOff>
    </xdr:from>
    <xdr:to>
      <xdr:col>4</xdr:col>
      <xdr:colOff>2686050</xdr:colOff>
      <xdr:row>71</xdr:row>
      <xdr:rowOff>190500</xdr:rowOff>
    </xdr:to>
    <xdr:sp macro="" textlink="">
      <xdr:nvSpPr>
        <xdr:cNvPr id="4179" name="Check Box 83" hidden="1">
          <a:extLst>
            <a:ext uri="{63B3BB69-23CF-44E3-9099-C40C66FF867C}">
              <a14:compatExt xmlns:a14="http://schemas.microsoft.com/office/drawing/2010/main"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暴行</a:t>
          </a:r>
        </a:p>
      </xdr:txBody>
    </xdr:sp>
    <xdr:clientData fLocksWithSheet="0"/>
  </xdr:twoCellAnchor>
  <xdr:twoCellAnchor editAs="oneCell">
    <xdr:from>
      <xdr:col>4</xdr:col>
      <xdr:colOff>0</xdr:colOff>
      <xdr:row>72</xdr:row>
      <xdr:rowOff>0</xdr:rowOff>
    </xdr:from>
    <xdr:to>
      <xdr:col>4</xdr:col>
      <xdr:colOff>2686050</xdr:colOff>
      <xdr:row>72</xdr:row>
      <xdr:rowOff>190500</xdr:rowOff>
    </xdr:to>
    <xdr:sp macro="" textlink="">
      <xdr:nvSpPr>
        <xdr:cNvPr id="4180" name="Check Box 84" hidden="1">
          <a:extLst>
            <a:ext uri="{63B3BB69-23CF-44E3-9099-C40C66FF867C}">
              <a14:compatExt xmlns:a14="http://schemas.microsoft.com/office/drawing/2010/main"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介護への抵抗</a:t>
          </a:r>
        </a:p>
      </xdr:txBody>
    </xdr:sp>
    <xdr:clientData fLocksWithSheet="0"/>
  </xdr:twoCellAnchor>
  <xdr:twoCellAnchor editAs="oneCell">
    <xdr:from>
      <xdr:col>4</xdr:col>
      <xdr:colOff>0</xdr:colOff>
      <xdr:row>73</xdr:row>
      <xdr:rowOff>0</xdr:rowOff>
    </xdr:from>
    <xdr:to>
      <xdr:col>4</xdr:col>
      <xdr:colOff>2686050</xdr:colOff>
      <xdr:row>73</xdr:row>
      <xdr:rowOff>190500</xdr:rowOff>
    </xdr:to>
    <xdr:sp macro="" textlink="">
      <xdr:nvSpPr>
        <xdr:cNvPr id="4181" name="Check Box 85" hidden="1">
          <a:extLst>
            <a:ext uri="{63B3BB69-23CF-44E3-9099-C40C66FF867C}">
              <a14:compatExt xmlns:a14="http://schemas.microsoft.com/office/drawing/2010/main"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徘徊</a:t>
          </a:r>
        </a:p>
      </xdr:txBody>
    </xdr:sp>
    <xdr:clientData fLocksWithSheet="0"/>
  </xdr:twoCellAnchor>
  <xdr:twoCellAnchor editAs="oneCell">
    <xdr:from>
      <xdr:col>4</xdr:col>
      <xdr:colOff>0</xdr:colOff>
      <xdr:row>76</xdr:row>
      <xdr:rowOff>0</xdr:rowOff>
    </xdr:from>
    <xdr:to>
      <xdr:col>4</xdr:col>
      <xdr:colOff>2686050</xdr:colOff>
      <xdr:row>76</xdr:row>
      <xdr:rowOff>190500</xdr:rowOff>
    </xdr:to>
    <xdr:sp macro="" textlink="">
      <xdr:nvSpPr>
        <xdr:cNvPr id="4182" name="Check Box 86" hidden="1">
          <a:extLst>
            <a:ext uri="{63B3BB69-23CF-44E3-9099-C40C66FF867C}">
              <a14:compatExt xmlns:a14="http://schemas.microsoft.com/office/drawing/2010/main"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異食行動</a:t>
          </a:r>
        </a:p>
      </xdr:txBody>
    </xdr:sp>
    <xdr:clientData fLocksWithSheet="0"/>
  </xdr:twoCellAnchor>
  <xdr:twoCellAnchor editAs="oneCell">
    <xdr:from>
      <xdr:col>4</xdr:col>
      <xdr:colOff>0</xdr:colOff>
      <xdr:row>77</xdr:row>
      <xdr:rowOff>0</xdr:rowOff>
    </xdr:from>
    <xdr:to>
      <xdr:col>4</xdr:col>
      <xdr:colOff>2686050</xdr:colOff>
      <xdr:row>77</xdr:row>
      <xdr:rowOff>190500</xdr:rowOff>
    </xdr:to>
    <xdr:sp macro="" textlink="">
      <xdr:nvSpPr>
        <xdr:cNvPr id="4183" name="Check Box 87" hidden="1">
          <a:extLst>
            <a:ext uri="{63B3BB69-23CF-44E3-9099-C40C66FF867C}">
              <a14:compatExt xmlns:a14="http://schemas.microsoft.com/office/drawing/2010/main"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性的問題行動</a:t>
          </a:r>
        </a:p>
      </xdr:txBody>
    </xdr:sp>
    <xdr:clientData fLocksWithSheet="0"/>
  </xdr:twoCellAnchor>
  <xdr:twoCellAnchor editAs="oneCell">
    <xdr:from>
      <xdr:col>4</xdr:col>
      <xdr:colOff>0</xdr:colOff>
      <xdr:row>78</xdr:row>
      <xdr:rowOff>0</xdr:rowOff>
    </xdr:from>
    <xdr:to>
      <xdr:col>4</xdr:col>
      <xdr:colOff>2686050</xdr:colOff>
      <xdr:row>78</xdr:row>
      <xdr:rowOff>190500</xdr:rowOff>
    </xdr:to>
    <xdr:sp macro="" textlink="">
      <xdr:nvSpPr>
        <xdr:cNvPr id="4184" name="Check Box 88" hidden="1">
          <a:extLst>
            <a:ext uri="{63B3BB69-23CF-44E3-9099-C40C66FF867C}">
              <a14:compatExt xmlns:a14="http://schemas.microsoft.com/office/drawing/2010/main"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xdr:twoCellAnchor editAs="oneCell">
    <xdr:from>
      <xdr:col>4</xdr:col>
      <xdr:colOff>0</xdr:colOff>
      <xdr:row>74</xdr:row>
      <xdr:rowOff>0</xdr:rowOff>
    </xdr:from>
    <xdr:to>
      <xdr:col>4</xdr:col>
      <xdr:colOff>2686050</xdr:colOff>
      <xdr:row>74</xdr:row>
      <xdr:rowOff>190500</xdr:rowOff>
    </xdr:to>
    <xdr:sp macro="" textlink="">
      <xdr:nvSpPr>
        <xdr:cNvPr id="4185" name="Check Box 89" hidden="1">
          <a:extLst>
            <a:ext uri="{63B3BB69-23CF-44E3-9099-C40C66FF867C}">
              <a14:compatExt xmlns:a14="http://schemas.microsoft.com/office/drawing/2010/main"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火の不始末</a:t>
          </a:r>
        </a:p>
      </xdr:txBody>
    </xdr:sp>
    <xdr:clientData fLocksWithSheet="0"/>
  </xdr:twoCellAnchor>
  <xdr:twoCellAnchor editAs="oneCell">
    <xdr:from>
      <xdr:col>4</xdr:col>
      <xdr:colOff>0</xdr:colOff>
      <xdr:row>75</xdr:row>
      <xdr:rowOff>0</xdr:rowOff>
    </xdr:from>
    <xdr:to>
      <xdr:col>4</xdr:col>
      <xdr:colOff>2686050</xdr:colOff>
      <xdr:row>75</xdr:row>
      <xdr:rowOff>190500</xdr:rowOff>
    </xdr:to>
    <xdr:sp macro="" textlink="">
      <xdr:nvSpPr>
        <xdr:cNvPr id="4186" name="Check Box 90" hidden="1">
          <a:extLst>
            <a:ext uri="{63B3BB69-23CF-44E3-9099-C40C66FF867C}">
              <a14:compatExt xmlns:a14="http://schemas.microsoft.com/office/drawing/2010/main"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不潔行為</a:t>
          </a:r>
        </a:p>
      </xdr:txBody>
    </xdr:sp>
    <xdr:clientData fLocksWithSheet="0"/>
  </xdr:twoCellAnchor>
  <xdr:twoCellAnchor editAs="oneCell">
    <xdr:from>
      <xdr:col>4</xdr:col>
      <xdr:colOff>0</xdr:colOff>
      <xdr:row>67</xdr:row>
      <xdr:rowOff>0</xdr:rowOff>
    </xdr:from>
    <xdr:to>
      <xdr:col>4</xdr:col>
      <xdr:colOff>2686050</xdr:colOff>
      <xdr:row>67</xdr:row>
      <xdr:rowOff>190500</xdr:rowOff>
    </xdr:to>
    <xdr:sp macro="" textlink="">
      <xdr:nvSpPr>
        <xdr:cNvPr id="4187" name="Check Box 91" hidden="1">
          <a:extLst>
            <a:ext uri="{63B3BB69-23CF-44E3-9099-C40C66FF867C}">
              <a14:compatExt xmlns:a14="http://schemas.microsoft.com/office/drawing/2010/main"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幻視・幻聴</a:t>
          </a:r>
        </a:p>
      </xdr:txBody>
    </xdr:sp>
    <xdr:clientData fLocksWithSheet="0"/>
  </xdr:twoCellAnchor>
  <xdr:twoCellAnchor editAs="oneCell">
    <xdr:from>
      <xdr:col>4</xdr:col>
      <xdr:colOff>0</xdr:colOff>
      <xdr:row>26</xdr:row>
      <xdr:rowOff>0</xdr:rowOff>
    </xdr:from>
    <xdr:to>
      <xdr:col>4</xdr:col>
      <xdr:colOff>2686050</xdr:colOff>
      <xdr:row>26</xdr:row>
      <xdr:rowOff>190500</xdr:rowOff>
    </xdr:to>
    <xdr:sp macro="" textlink="">
      <xdr:nvSpPr>
        <xdr:cNvPr id="4188" name="Check Box 92" hidden="1">
          <a:extLst>
            <a:ext uri="{63B3BB69-23CF-44E3-9099-C40C66FF867C}">
              <a14:compatExt xmlns:a14="http://schemas.microsoft.com/office/drawing/2010/main"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内科</a:t>
          </a:r>
        </a:p>
      </xdr:txBody>
    </xdr:sp>
    <xdr:clientData fLocksWithSheet="0"/>
  </xdr:twoCellAnchor>
  <xdr:twoCellAnchor editAs="oneCell">
    <xdr:from>
      <xdr:col>4</xdr:col>
      <xdr:colOff>0</xdr:colOff>
      <xdr:row>27</xdr:row>
      <xdr:rowOff>0</xdr:rowOff>
    </xdr:from>
    <xdr:to>
      <xdr:col>4</xdr:col>
      <xdr:colOff>2686050</xdr:colOff>
      <xdr:row>27</xdr:row>
      <xdr:rowOff>190500</xdr:rowOff>
    </xdr:to>
    <xdr:sp macro="" textlink="">
      <xdr:nvSpPr>
        <xdr:cNvPr id="4189" name="Check Box 93" hidden="1">
          <a:extLst>
            <a:ext uri="{63B3BB69-23CF-44E3-9099-C40C66FF867C}">
              <a14:compatExt xmlns:a14="http://schemas.microsoft.com/office/drawing/2010/main"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精神科</a:t>
          </a:r>
        </a:p>
      </xdr:txBody>
    </xdr:sp>
    <xdr:clientData fLocksWithSheet="0"/>
  </xdr:twoCellAnchor>
  <xdr:twoCellAnchor editAs="oneCell">
    <xdr:from>
      <xdr:col>4</xdr:col>
      <xdr:colOff>0</xdr:colOff>
      <xdr:row>28</xdr:row>
      <xdr:rowOff>0</xdr:rowOff>
    </xdr:from>
    <xdr:to>
      <xdr:col>4</xdr:col>
      <xdr:colOff>2686050</xdr:colOff>
      <xdr:row>28</xdr:row>
      <xdr:rowOff>190500</xdr:rowOff>
    </xdr:to>
    <xdr:sp macro="" textlink="">
      <xdr:nvSpPr>
        <xdr:cNvPr id="4190" name="Check Box 94" hidden="1">
          <a:extLst>
            <a:ext uri="{63B3BB69-23CF-44E3-9099-C40C66FF867C}">
              <a14:compatExt xmlns:a14="http://schemas.microsoft.com/office/drawing/2010/main"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外科</a:t>
          </a:r>
        </a:p>
      </xdr:txBody>
    </xdr:sp>
    <xdr:clientData fLocksWithSheet="0"/>
  </xdr:twoCellAnchor>
  <xdr:twoCellAnchor editAs="oneCell">
    <xdr:from>
      <xdr:col>4</xdr:col>
      <xdr:colOff>0</xdr:colOff>
      <xdr:row>29</xdr:row>
      <xdr:rowOff>0</xdr:rowOff>
    </xdr:from>
    <xdr:to>
      <xdr:col>4</xdr:col>
      <xdr:colOff>2686050</xdr:colOff>
      <xdr:row>29</xdr:row>
      <xdr:rowOff>190500</xdr:rowOff>
    </xdr:to>
    <xdr:sp macro="" textlink="">
      <xdr:nvSpPr>
        <xdr:cNvPr id="4191" name="Check Box 95" hidden="1">
          <a:extLst>
            <a:ext uri="{63B3BB69-23CF-44E3-9099-C40C66FF867C}">
              <a14:compatExt xmlns:a14="http://schemas.microsoft.com/office/drawing/2010/main"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整形外科</a:t>
          </a:r>
        </a:p>
      </xdr:txBody>
    </xdr:sp>
    <xdr:clientData fLocksWithSheet="0"/>
  </xdr:twoCellAnchor>
  <xdr:twoCellAnchor editAs="oneCell">
    <xdr:from>
      <xdr:col>4</xdr:col>
      <xdr:colOff>0</xdr:colOff>
      <xdr:row>30</xdr:row>
      <xdr:rowOff>0</xdr:rowOff>
    </xdr:from>
    <xdr:to>
      <xdr:col>4</xdr:col>
      <xdr:colOff>2686050</xdr:colOff>
      <xdr:row>30</xdr:row>
      <xdr:rowOff>190500</xdr:rowOff>
    </xdr:to>
    <xdr:sp macro="" textlink="">
      <xdr:nvSpPr>
        <xdr:cNvPr id="4192" name="Check Box 96" hidden="1">
          <a:extLst>
            <a:ext uri="{63B3BB69-23CF-44E3-9099-C40C66FF867C}">
              <a14:compatExt xmlns:a14="http://schemas.microsoft.com/office/drawing/2010/main"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脳神経外科</a:t>
          </a:r>
        </a:p>
      </xdr:txBody>
    </xdr:sp>
    <xdr:clientData fLocksWithSheet="0"/>
  </xdr:twoCellAnchor>
  <xdr:twoCellAnchor editAs="oneCell">
    <xdr:from>
      <xdr:col>4</xdr:col>
      <xdr:colOff>0</xdr:colOff>
      <xdr:row>31</xdr:row>
      <xdr:rowOff>0</xdr:rowOff>
    </xdr:from>
    <xdr:to>
      <xdr:col>4</xdr:col>
      <xdr:colOff>2686050</xdr:colOff>
      <xdr:row>31</xdr:row>
      <xdr:rowOff>190500</xdr:rowOff>
    </xdr:to>
    <xdr:sp macro="" textlink="">
      <xdr:nvSpPr>
        <xdr:cNvPr id="4193" name="Check Box 97" hidden="1">
          <a:extLst>
            <a:ext uri="{63B3BB69-23CF-44E3-9099-C40C66FF867C}">
              <a14:compatExt xmlns:a14="http://schemas.microsoft.com/office/drawing/2010/main"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皮膚科</a:t>
          </a:r>
        </a:p>
      </xdr:txBody>
    </xdr:sp>
    <xdr:clientData fLocksWithSheet="0"/>
  </xdr:twoCellAnchor>
  <xdr:twoCellAnchor editAs="oneCell">
    <xdr:from>
      <xdr:col>4</xdr:col>
      <xdr:colOff>0</xdr:colOff>
      <xdr:row>32</xdr:row>
      <xdr:rowOff>0</xdr:rowOff>
    </xdr:from>
    <xdr:to>
      <xdr:col>4</xdr:col>
      <xdr:colOff>2686050</xdr:colOff>
      <xdr:row>32</xdr:row>
      <xdr:rowOff>190500</xdr:rowOff>
    </xdr:to>
    <xdr:sp macro="" textlink="">
      <xdr:nvSpPr>
        <xdr:cNvPr id="4194" name="Check Box 98" hidden="1">
          <a:extLst>
            <a:ext uri="{63B3BB69-23CF-44E3-9099-C40C66FF867C}">
              <a14:compatExt xmlns:a14="http://schemas.microsoft.com/office/drawing/2010/main"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泌尿器科</a:t>
          </a:r>
        </a:p>
      </xdr:txBody>
    </xdr:sp>
    <xdr:clientData fLocksWithSheet="0"/>
  </xdr:twoCellAnchor>
  <xdr:twoCellAnchor editAs="oneCell">
    <xdr:from>
      <xdr:col>4</xdr:col>
      <xdr:colOff>0</xdr:colOff>
      <xdr:row>35</xdr:row>
      <xdr:rowOff>0</xdr:rowOff>
    </xdr:from>
    <xdr:to>
      <xdr:col>4</xdr:col>
      <xdr:colOff>2686050</xdr:colOff>
      <xdr:row>35</xdr:row>
      <xdr:rowOff>190500</xdr:rowOff>
    </xdr:to>
    <xdr:sp macro="" textlink="">
      <xdr:nvSpPr>
        <xdr:cNvPr id="4195" name="Check Box 99" hidden="1">
          <a:extLst>
            <a:ext uri="{63B3BB69-23CF-44E3-9099-C40C66FF867C}">
              <a14:compatExt xmlns:a14="http://schemas.microsoft.com/office/drawing/2010/main"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耳鼻咽喉科</a:t>
          </a:r>
        </a:p>
      </xdr:txBody>
    </xdr:sp>
    <xdr:clientData fLocksWithSheet="0"/>
  </xdr:twoCellAnchor>
  <xdr:twoCellAnchor editAs="oneCell">
    <xdr:from>
      <xdr:col>4</xdr:col>
      <xdr:colOff>0</xdr:colOff>
      <xdr:row>36</xdr:row>
      <xdr:rowOff>0</xdr:rowOff>
    </xdr:from>
    <xdr:to>
      <xdr:col>4</xdr:col>
      <xdr:colOff>2686050</xdr:colOff>
      <xdr:row>36</xdr:row>
      <xdr:rowOff>190500</xdr:rowOff>
    </xdr:to>
    <xdr:sp macro="" textlink="">
      <xdr:nvSpPr>
        <xdr:cNvPr id="4196" name="Check Box 100" hidden="1">
          <a:extLst>
            <a:ext uri="{63B3BB69-23CF-44E3-9099-C40C66FF867C}">
              <a14:compatExt xmlns:a14="http://schemas.microsoft.com/office/drawing/2010/main"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リハビリテーション科</a:t>
          </a:r>
        </a:p>
      </xdr:txBody>
    </xdr:sp>
    <xdr:clientData fLocksWithSheet="0"/>
  </xdr:twoCellAnchor>
  <xdr:twoCellAnchor editAs="oneCell">
    <xdr:from>
      <xdr:col>4</xdr:col>
      <xdr:colOff>0</xdr:colOff>
      <xdr:row>37</xdr:row>
      <xdr:rowOff>0</xdr:rowOff>
    </xdr:from>
    <xdr:to>
      <xdr:col>4</xdr:col>
      <xdr:colOff>2686050</xdr:colOff>
      <xdr:row>37</xdr:row>
      <xdr:rowOff>190500</xdr:rowOff>
    </xdr:to>
    <xdr:sp macro="" textlink="">
      <xdr:nvSpPr>
        <xdr:cNvPr id="4197" name="Check Box 101" hidden="1">
          <a:extLst>
            <a:ext uri="{63B3BB69-23CF-44E3-9099-C40C66FF867C}">
              <a14:compatExt xmlns:a14="http://schemas.microsoft.com/office/drawing/2010/main"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歯科</a:t>
          </a:r>
        </a:p>
      </xdr:txBody>
    </xdr:sp>
    <xdr:clientData fLocksWithSheet="0"/>
  </xdr:twoCellAnchor>
  <xdr:twoCellAnchor editAs="oneCell">
    <xdr:from>
      <xdr:col>4</xdr:col>
      <xdr:colOff>0</xdr:colOff>
      <xdr:row>38</xdr:row>
      <xdr:rowOff>0</xdr:rowOff>
    </xdr:from>
    <xdr:to>
      <xdr:col>4</xdr:col>
      <xdr:colOff>2686050</xdr:colOff>
      <xdr:row>38</xdr:row>
      <xdr:rowOff>190500</xdr:rowOff>
    </xdr:to>
    <xdr:sp macro="" textlink="">
      <xdr:nvSpPr>
        <xdr:cNvPr id="4198" name="Check Box 102" hidden="1">
          <a:extLst>
            <a:ext uri="{63B3BB69-23CF-44E3-9099-C40C66FF867C}">
              <a14:compatExt xmlns:a14="http://schemas.microsoft.com/office/drawing/2010/main"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xdr:twoCellAnchor editAs="oneCell">
    <xdr:from>
      <xdr:col>4</xdr:col>
      <xdr:colOff>0</xdr:colOff>
      <xdr:row>33</xdr:row>
      <xdr:rowOff>0</xdr:rowOff>
    </xdr:from>
    <xdr:to>
      <xdr:col>4</xdr:col>
      <xdr:colOff>2686050</xdr:colOff>
      <xdr:row>33</xdr:row>
      <xdr:rowOff>190500</xdr:rowOff>
    </xdr:to>
    <xdr:sp macro="" textlink="">
      <xdr:nvSpPr>
        <xdr:cNvPr id="4199" name="Check Box 103" hidden="1">
          <a:extLst>
            <a:ext uri="{63B3BB69-23CF-44E3-9099-C40C66FF867C}">
              <a14:compatExt xmlns:a14="http://schemas.microsoft.com/office/drawing/2010/main"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婦人科</a:t>
          </a:r>
        </a:p>
      </xdr:txBody>
    </xdr:sp>
    <xdr:clientData fLocksWithSheet="0"/>
  </xdr:twoCellAnchor>
  <xdr:twoCellAnchor editAs="oneCell">
    <xdr:from>
      <xdr:col>4</xdr:col>
      <xdr:colOff>0</xdr:colOff>
      <xdr:row>34</xdr:row>
      <xdr:rowOff>0</xdr:rowOff>
    </xdr:from>
    <xdr:to>
      <xdr:col>4</xdr:col>
      <xdr:colOff>2686050</xdr:colOff>
      <xdr:row>34</xdr:row>
      <xdr:rowOff>190500</xdr:rowOff>
    </xdr:to>
    <xdr:sp macro="" textlink="">
      <xdr:nvSpPr>
        <xdr:cNvPr id="4200" name="Check Box 104" hidden="1">
          <a:extLst>
            <a:ext uri="{63B3BB69-23CF-44E3-9099-C40C66FF867C}">
              <a14:compatExt xmlns:a14="http://schemas.microsoft.com/office/drawing/2010/main"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眼科</a:t>
          </a:r>
        </a:p>
      </xdr:txBody>
    </xdr:sp>
    <xdr:clientData fLocksWithSheet="0"/>
  </xdr:twoCellAnchor>
  <xdr:twoCellAnchor editAs="oneCell">
    <xdr:from>
      <xdr:col>4</xdr:col>
      <xdr:colOff>0</xdr:colOff>
      <xdr:row>111</xdr:row>
      <xdr:rowOff>0</xdr:rowOff>
    </xdr:from>
    <xdr:to>
      <xdr:col>4</xdr:col>
      <xdr:colOff>2686050</xdr:colOff>
      <xdr:row>111</xdr:row>
      <xdr:rowOff>190500</xdr:rowOff>
    </xdr:to>
    <xdr:sp macro="" textlink="">
      <xdr:nvSpPr>
        <xdr:cNvPr id="4207" name="Check Box 111" hidden="1">
          <a:extLst>
            <a:ext uri="{63B3BB69-23CF-44E3-9099-C40C66FF867C}">
              <a14:compatExt xmlns:a14="http://schemas.microsoft.com/office/drawing/2010/main"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用いていない</a:t>
          </a:r>
        </a:p>
      </xdr:txBody>
    </xdr:sp>
    <xdr:clientData fLocksWithSheet="0"/>
  </xdr:twoCellAnchor>
  <xdr:twoCellAnchor editAs="oneCell">
    <xdr:from>
      <xdr:col>4</xdr:col>
      <xdr:colOff>0</xdr:colOff>
      <xdr:row>112</xdr:row>
      <xdr:rowOff>0</xdr:rowOff>
    </xdr:from>
    <xdr:to>
      <xdr:col>4</xdr:col>
      <xdr:colOff>2686050</xdr:colOff>
      <xdr:row>112</xdr:row>
      <xdr:rowOff>190500</xdr:rowOff>
    </xdr:to>
    <xdr:sp macro="" textlink="">
      <xdr:nvSpPr>
        <xdr:cNvPr id="4208" name="Check Box 112" hidden="1">
          <a:extLst>
            <a:ext uri="{63B3BB69-23CF-44E3-9099-C40C66FF867C}">
              <a14:compatExt xmlns:a14="http://schemas.microsoft.com/office/drawing/2010/main"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屋外で使用</a:t>
          </a:r>
        </a:p>
      </xdr:txBody>
    </xdr:sp>
    <xdr:clientData fLocksWithSheet="0"/>
  </xdr:twoCellAnchor>
  <xdr:twoCellAnchor editAs="oneCell">
    <xdr:from>
      <xdr:col>4</xdr:col>
      <xdr:colOff>0</xdr:colOff>
      <xdr:row>113</xdr:row>
      <xdr:rowOff>0</xdr:rowOff>
    </xdr:from>
    <xdr:to>
      <xdr:col>4</xdr:col>
      <xdr:colOff>2686050</xdr:colOff>
      <xdr:row>113</xdr:row>
      <xdr:rowOff>190500</xdr:rowOff>
    </xdr:to>
    <xdr:sp macro="" textlink="">
      <xdr:nvSpPr>
        <xdr:cNvPr id="4209" name="Check Box 113" hidden="1">
          <a:extLst>
            <a:ext uri="{63B3BB69-23CF-44E3-9099-C40C66FF867C}">
              <a14:compatExt xmlns:a14="http://schemas.microsoft.com/office/drawing/2010/main"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屋内で使用</a:t>
          </a:r>
        </a:p>
      </xdr:txBody>
    </xdr:sp>
    <xdr:clientData fLocksWithSheet="0"/>
  </xdr:twoCellAnchor>
  <xdr:twoCellAnchor editAs="oneCell">
    <xdr:from>
      <xdr:col>4</xdr:col>
      <xdr:colOff>0</xdr:colOff>
      <xdr:row>118</xdr:row>
      <xdr:rowOff>0</xdr:rowOff>
    </xdr:from>
    <xdr:to>
      <xdr:col>4</xdr:col>
      <xdr:colOff>2686050</xdr:colOff>
      <xdr:row>118</xdr:row>
      <xdr:rowOff>190500</xdr:rowOff>
    </xdr:to>
    <xdr:sp macro="" textlink="">
      <xdr:nvSpPr>
        <xdr:cNvPr id="4210" name="Check Box 114" hidden="1">
          <a:extLst>
            <a:ext uri="{63B3BB69-23CF-44E3-9099-C40C66FF867C}">
              <a14:compatExt xmlns:a14="http://schemas.microsoft.com/office/drawing/2010/main"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転倒・骨折</a:t>
          </a:r>
        </a:p>
      </xdr:txBody>
    </xdr:sp>
    <xdr:clientData fLocksWithSheet="0"/>
  </xdr:twoCellAnchor>
  <xdr:twoCellAnchor editAs="oneCell">
    <xdr:from>
      <xdr:col>4</xdr:col>
      <xdr:colOff>0</xdr:colOff>
      <xdr:row>119</xdr:row>
      <xdr:rowOff>0</xdr:rowOff>
    </xdr:from>
    <xdr:to>
      <xdr:col>4</xdr:col>
      <xdr:colOff>2686050</xdr:colOff>
      <xdr:row>119</xdr:row>
      <xdr:rowOff>190500</xdr:rowOff>
    </xdr:to>
    <xdr:sp macro="" textlink="">
      <xdr:nvSpPr>
        <xdr:cNvPr id="4211" name="Check Box 115" hidden="1">
          <a:extLst>
            <a:ext uri="{63B3BB69-23CF-44E3-9099-C40C66FF867C}">
              <a14:compatExt xmlns:a14="http://schemas.microsoft.com/office/drawing/2010/main"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移動能力の低下</a:t>
          </a:r>
        </a:p>
      </xdr:txBody>
    </xdr:sp>
    <xdr:clientData fLocksWithSheet="0"/>
  </xdr:twoCellAnchor>
  <xdr:twoCellAnchor editAs="oneCell">
    <xdr:from>
      <xdr:col>4</xdr:col>
      <xdr:colOff>0</xdr:colOff>
      <xdr:row>120</xdr:row>
      <xdr:rowOff>0</xdr:rowOff>
    </xdr:from>
    <xdr:to>
      <xdr:col>4</xdr:col>
      <xdr:colOff>2686050</xdr:colOff>
      <xdr:row>120</xdr:row>
      <xdr:rowOff>190500</xdr:rowOff>
    </xdr:to>
    <xdr:sp macro="" textlink="">
      <xdr:nvSpPr>
        <xdr:cNvPr id="4212" name="Check Box 116" hidden="1">
          <a:extLst>
            <a:ext uri="{63B3BB69-23CF-44E3-9099-C40C66FF867C}">
              <a14:compatExt xmlns:a14="http://schemas.microsoft.com/office/drawing/2010/main"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じょくそう</a:t>
          </a:r>
        </a:p>
      </xdr:txBody>
    </xdr:sp>
    <xdr:clientData fLocksWithSheet="0"/>
  </xdr:twoCellAnchor>
  <xdr:twoCellAnchor editAs="oneCell">
    <xdr:from>
      <xdr:col>4</xdr:col>
      <xdr:colOff>0</xdr:colOff>
      <xdr:row>121</xdr:row>
      <xdr:rowOff>0</xdr:rowOff>
    </xdr:from>
    <xdr:to>
      <xdr:col>4</xdr:col>
      <xdr:colOff>2686050</xdr:colOff>
      <xdr:row>121</xdr:row>
      <xdr:rowOff>190500</xdr:rowOff>
    </xdr:to>
    <xdr:sp macro="" textlink="">
      <xdr:nvSpPr>
        <xdr:cNvPr id="4213" name="Check Box 117" hidden="1">
          <a:extLst>
            <a:ext uri="{63B3BB69-23CF-44E3-9099-C40C66FF867C}">
              <a14:compatExt xmlns:a14="http://schemas.microsoft.com/office/drawing/2010/main"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心肺機能の低下</a:t>
          </a:r>
        </a:p>
      </xdr:txBody>
    </xdr:sp>
    <xdr:clientData fLocksWithSheet="0"/>
  </xdr:twoCellAnchor>
  <xdr:twoCellAnchor editAs="oneCell">
    <xdr:from>
      <xdr:col>4</xdr:col>
      <xdr:colOff>0</xdr:colOff>
      <xdr:row>122</xdr:row>
      <xdr:rowOff>0</xdr:rowOff>
    </xdr:from>
    <xdr:to>
      <xdr:col>4</xdr:col>
      <xdr:colOff>2686050</xdr:colOff>
      <xdr:row>122</xdr:row>
      <xdr:rowOff>190500</xdr:rowOff>
    </xdr:to>
    <xdr:sp macro="" textlink="">
      <xdr:nvSpPr>
        <xdr:cNvPr id="4214" name="Check Box 118" hidden="1">
          <a:extLst>
            <a:ext uri="{63B3BB69-23CF-44E3-9099-C40C66FF867C}">
              <a14:compatExt xmlns:a14="http://schemas.microsoft.com/office/drawing/2010/main"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閉じこもり</a:t>
          </a:r>
        </a:p>
      </xdr:txBody>
    </xdr:sp>
    <xdr:clientData fLocksWithSheet="0"/>
  </xdr:twoCellAnchor>
  <xdr:twoCellAnchor editAs="oneCell">
    <xdr:from>
      <xdr:col>4</xdr:col>
      <xdr:colOff>0</xdr:colOff>
      <xdr:row>123</xdr:row>
      <xdr:rowOff>0</xdr:rowOff>
    </xdr:from>
    <xdr:to>
      <xdr:col>4</xdr:col>
      <xdr:colOff>2686050</xdr:colOff>
      <xdr:row>123</xdr:row>
      <xdr:rowOff>190500</xdr:rowOff>
    </xdr:to>
    <xdr:sp macro="" textlink="">
      <xdr:nvSpPr>
        <xdr:cNvPr id="4215" name="Check Box 119" hidden="1">
          <a:extLst>
            <a:ext uri="{63B3BB69-23CF-44E3-9099-C40C66FF867C}">
              <a14:compatExt xmlns:a14="http://schemas.microsoft.com/office/drawing/2010/main"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意欲低下</a:t>
          </a:r>
        </a:p>
      </xdr:txBody>
    </xdr:sp>
    <xdr:clientData fLocksWithSheet="0"/>
  </xdr:twoCellAnchor>
  <xdr:twoCellAnchor editAs="oneCell">
    <xdr:from>
      <xdr:col>4</xdr:col>
      <xdr:colOff>0</xdr:colOff>
      <xdr:row>126</xdr:row>
      <xdr:rowOff>0</xdr:rowOff>
    </xdr:from>
    <xdr:to>
      <xdr:col>4</xdr:col>
      <xdr:colOff>2686050</xdr:colOff>
      <xdr:row>126</xdr:row>
      <xdr:rowOff>190500</xdr:rowOff>
    </xdr:to>
    <xdr:sp macro="" textlink="">
      <xdr:nvSpPr>
        <xdr:cNvPr id="4216" name="Check Box 120" hidden="1">
          <a:extLst>
            <a:ext uri="{63B3BB69-23CF-44E3-9099-C40C66FF867C}">
              <a14:compatExt xmlns:a14="http://schemas.microsoft.com/office/drawing/2010/main"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摂食・嚥下機能低下</a:t>
          </a:r>
        </a:p>
      </xdr:txBody>
    </xdr:sp>
    <xdr:clientData fLocksWithSheet="0"/>
  </xdr:twoCellAnchor>
  <xdr:twoCellAnchor editAs="oneCell">
    <xdr:from>
      <xdr:col>4</xdr:col>
      <xdr:colOff>0</xdr:colOff>
      <xdr:row>127</xdr:row>
      <xdr:rowOff>0</xdr:rowOff>
    </xdr:from>
    <xdr:to>
      <xdr:col>4</xdr:col>
      <xdr:colOff>2686050</xdr:colOff>
      <xdr:row>127</xdr:row>
      <xdr:rowOff>190500</xdr:rowOff>
    </xdr:to>
    <xdr:sp macro="" textlink="">
      <xdr:nvSpPr>
        <xdr:cNvPr id="4217" name="Check Box 121" hidden="1">
          <a:extLst>
            <a:ext uri="{63B3BB69-23CF-44E3-9099-C40C66FF867C}">
              <a14:compatExt xmlns:a14="http://schemas.microsoft.com/office/drawing/2010/main"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脱水</a:t>
          </a:r>
        </a:p>
      </xdr:txBody>
    </xdr:sp>
    <xdr:clientData fLocksWithSheet="0"/>
  </xdr:twoCellAnchor>
  <xdr:twoCellAnchor editAs="oneCell">
    <xdr:from>
      <xdr:col>4</xdr:col>
      <xdr:colOff>0</xdr:colOff>
      <xdr:row>128</xdr:row>
      <xdr:rowOff>0</xdr:rowOff>
    </xdr:from>
    <xdr:to>
      <xdr:col>4</xdr:col>
      <xdr:colOff>2686050</xdr:colOff>
      <xdr:row>128</xdr:row>
      <xdr:rowOff>190500</xdr:rowOff>
    </xdr:to>
    <xdr:sp macro="" textlink="">
      <xdr:nvSpPr>
        <xdr:cNvPr id="4218" name="Check Box 122" hidden="1">
          <a:extLst>
            <a:ext uri="{63B3BB69-23CF-44E3-9099-C40C66FF867C}">
              <a14:compatExt xmlns:a14="http://schemas.microsoft.com/office/drawing/2010/main"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易感染性</a:t>
          </a:r>
        </a:p>
      </xdr:txBody>
    </xdr:sp>
    <xdr:clientData fLocksWithSheet="0"/>
  </xdr:twoCellAnchor>
  <xdr:twoCellAnchor editAs="oneCell">
    <xdr:from>
      <xdr:col>4</xdr:col>
      <xdr:colOff>0</xdr:colOff>
      <xdr:row>124</xdr:row>
      <xdr:rowOff>0</xdr:rowOff>
    </xdr:from>
    <xdr:to>
      <xdr:col>4</xdr:col>
      <xdr:colOff>2686050</xdr:colOff>
      <xdr:row>124</xdr:row>
      <xdr:rowOff>190500</xdr:rowOff>
    </xdr:to>
    <xdr:sp macro="" textlink="">
      <xdr:nvSpPr>
        <xdr:cNvPr id="4219" name="Check Box 123" hidden="1">
          <a:extLst>
            <a:ext uri="{63B3BB69-23CF-44E3-9099-C40C66FF867C}">
              <a14:compatExt xmlns:a14="http://schemas.microsoft.com/office/drawing/2010/main"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徘徊</a:t>
          </a:r>
        </a:p>
      </xdr:txBody>
    </xdr:sp>
    <xdr:clientData fLocksWithSheet="0"/>
  </xdr:twoCellAnchor>
  <xdr:twoCellAnchor editAs="oneCell">
    <xdr:from>
      <xdr:col>4</xdr:col>
      <xdr:colOff>0</xdr:colOff>
      <xdr:row>125</xdr:row>
      <xdr:rowOff>0</xdr:rowOff>
    </xdr:from>
    <xdr:to>
      <xdr:col>4</xdr:col>
      <xdr:colOff>2686050</xdr:colOff>
      <xdr:row>125</xdr:row>
      <xdr:rowOff>190500</xdr:rowOff>
    </xdr:to>
    <xdr:sp macro="" textlink="">
      <xdr:nvSpPr>
        <xdr:cNvPr id="4220" name="Check Box 124" hidden="1">
          <a:extLst>
            <a:ext uri="{63B3BB69-23CF-44E3-9099-C40C66FF867C}">
              <a14:compatExt xmlns:a14="http://schemas.microsoft.com/office/drawing/2010/main"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低栄養</a:t>
          </a:r>
        </a:p>
      </xdr:txBody>
    </xdr:sp>
    <xdr:clientData fLocksWithSheet="0"/>
  </xdr:twoCellAnchor>
  <xdr:twoCellAnchor editAs="oneCell">
    <xdr:from>
      <xdr:col>4</xdr:col>
      <xdr:colOff>0</xdr:colOff>
      <xdr:row>117</xdr:row>
      <xdr:rowOff>0</xdr:rowOff>
    </xdr:from>
    <xdr:to>
      <xdr:col>4</xdr:col>
      <xdr:colOff>2686050</xdr:colOff>
      <xdr:row>117</xdr:row>
      <xdr:rowOff>190500</xdr:rowOff>
    </xdr:to>
    <xdr:sp macro="" textlink="">
      <xdr:nvSpPr>
        <xdr:cNvPr id="4221" name="Check Box 125" hidden="1">
          <a:extLst>
            <a:ext uri="{63B3BB69-23CF-44E3-9099-C40C66FF867C}">
              <a14:compatExt xmlns:a14="http://schemas.microsoft.com/office/drawing/2010/main"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尿失禁</a:t>
          </a:r>
        </a:p>
      </xdr:txBody>
    </xdr:sp>
    <xdr:clientData fLocksWithSheet="0"/>
  </xdr:twoCellAnchor>
  <xdr:twoCellAnchor editAs="oneCell">
    <xdr:from>
      <xdr:col>4</xdr:col>
      <xdr:colOff>0</xdr:colOff>
      <xdr:row>129</xdr:row>
      <xdr:rowOff>0</xdr:rowOff>
    </xdr:from>
    <xdr:to>
      <xdr:col>4</xdr:col>
      <xdr:colOff>2686050</xdr:colOff>
      <xdr:row>129</xdr:row>
      <xdr:rowOff>190500</xdr:rowOff>
    </xdr:to>
    <xdr:sp macro="" textlink="">
      <xdr:nvSpPr>
        <xdr:cNvPr id="4222" name="Check Box 126" hidden="1">
          <a:extLst>
            <a:ext uri="{63B3BB69-23CF-44E3-9099-C40C66FF867C}">
              <a14:compatExt xmlns:a14="http://schemas.microsoft.com/office/drawing/2010/main"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がん等による疼痛</a:t>
          </a:r>
        </a:p>
      </xdr:txBody>
    </xdr:sp>
    <xdr:clientData fLocksWithSheet="0"/>
  </xdr:twoCellAnchor>
  <xdr:twoCellAnchor editAs="oneCell">
    <xdr:from>
      <xdr:col>4</xdr:col>
      <xdr:colOff>0</xdr:colOff>
      <xdr:row>130</xdr:row>
      <xdr:rowOff>0</xdr:rowOff>
    </xdr:from>
    <xdr:to>
      <xdr:col>4</xdr:col>
      <xdr:colOff>2686050</xdr:colOff>
      <xdr:row>130</xdr:row>
      <xdr:rowOff>190500</xdr:rowOff>
    </xdr:to>
    <xdr:sp macro="" textlink="">
      <xdr:nvSpPr>
        <xdr:cNvPr id="4223" name="Check Box 127" hidden="1">
          <a:extLst>
            <a:ext uri="{63B3BB69-23CF-44E3-9099-C40C66FF867C}">
              <a14:compatExt xmlns:a14="http://schemas.microsoft.com/office/drawing/2010/main"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xdr:twoCellAnchor editAs="oneCell">
    <xdr:from>
      <xdr:col>4</xdr:col>
      <xdr:colOff>0</xdr:colOff>
      <xdr:row>162</xdr:row>
      <xdr:rowOff>0</xdr:rowOff>
    </xdr:from>
    <xdr:to>
      <xdr:col>4</xdr:col>
      <xdr:colOff>2686050</xdr:colOff>
      <xdr:row>162</xdr:row>
      <xdr:rowOff>190500</xdr:rowOff>
    </xdr:to>
    <xdr:sp macro="" textlink="">
      <xdr:nvSpPr>
        <xdr:cNvPr id="4227" name="Check Box 131" hidden="1">
          <a:extLst>
            <a:ext uri="{63B3BB69-23CF-44E3-9099-C40C66FF867C}">
              <a14:compatExt xmlns:a14="http://schemas.microsoft.com/office/drawing/2010/main"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希望する</a:t>
          </a:r>
        </a:p>
      </xdr:txBody>
    </xdr:sp>
    <xdr:clientData fLocksWithSheet="0"/>
  </xdr:twoCellAnchor>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4</xdr:col>
          <xdr:colOff>2686050</xdr:colOff>
          <xdr:row>49</xdr:row>
          <xdr:rowOff>190500</xdr:rowOff>
        </xdr:to>
        <xdr:sp macro="" textlink="">
          <xdr:nvSpPr>
            <xdr:cNvPr id="2" name="Check Box 68" hidden="1">
              <a:extLst>
                <a:ext uri="{63B3BB69-23CF-44E3-9099-C40C66FF867C}">
                  <a14:compatExt spid="_x0000_s4164"/>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点滴の管理</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4</xdr:col>
          <xdr:colOff>2686050</xdr:colOff>
          <xdr:row>50</xdr:row>
          <xdr:rowOff>190500</xdr:rowOff>
        </xdr:to>
        <xdr:sp macro="" textlink="">
          <xdr:nvSpPr>
            <xdr:cNvPr id="3" name="Check Box 69" hidden="1">
              <a:extLst>
                <a:ext uri="{63B3BB69-23CF-44E3-9099-C40C66FF867C}">
                  <a14:compatExt spid="_x0000_s4165"/>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中心静脈栄養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0</xdr:rowOff>
        </xdr:from>
        <xdr:to>
          <xdr:col>4</xdr:col>
          <xdr:colOff>2686050</xdr:colOff>
          <xdr:row>51</xdr:row>
          <xdr:rowOff>190500</xdr:rowOff>
        </xdr:to>
        <xdr:sp macro="" textlink="">
          <xdr:nvSpPr>
            <xdr:cNvPr id="4" name="Check Box 70" hidden="1">
              <a:extLst>
                <a:ext uri="{63B3BB69-23CF-44E3-9099-C40C66FF867C}">
                  <a14:compatExt spid="_x0000_s4166"/>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透析</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4</xdr:col>
          <xdr:colOff>2686050</xdr:colOff>
          <xdr:row>52</xdr:row>
          <xdr:rowOff>190500</xdr:rowOff>
        </xdr:to>
        <xdr:sp macro="" textlink="">
          <xdr:nvSpPr>
            <xdr:cNvPr id="5" name="Check Box 71" hidden="1">
              <a:extLst>
                <a:ext uri="{63B3BB69-23CF-44E3-9099-C40C66FF867C}">
                  <a14:compatExt spid="_x0000_s4167"/>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ストーマの処置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0</xdr:rowOff>
        </xdr:from>
        <xdr:to>
          <xdr:col>4</xdr:col>
          <xdr:colOff>2686050</xdr:colOff>
          <xdr:row>53</xdr:row>
          <xdr:rowOff>190500</xdr:rowOff>
        </xdr:to>
        <xdr:sp macro="" textlink="">
          <xdr:nvSpPr>
            <xdr:cNvPr id="6" name="Check Box 72" hidden="1">
              <a:extLst>
                <a:ext uri="{63B3BB69-23CF-44E3-9099-C40C66FF867C}">
                  <a14:compatExt spid="_x0000_s4168"/>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酸素療法</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4</xdr:col>
          <xdr:colOff>2686050</xdr:colOff>
          <xdr:row>54</xdr:row>
          <xdr:rowOff>190500</xdr:rowOff>
        </xdr:to>
        <xdr:sp macro="" textlink="">
          <xdr:nvSpPr>
            <xdr:cNvPr id="7" name="Check Box 73" hidden="1">
              <a:extLst>
                <a:ext uri="{63B3BB69-23CF-44E3-9099-C40C66FF867C}">
                  <a14:compatExt spid="_x0000_s4169"/>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レスピレーター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0</xdr:rowOff>
        </xdr:from>
        <xdr:to>
          <xdr:col>4</xdr:col>
          <xdr:colOff>2686050</xdr:colOff>
          <xdr:row>55</xdr:row>
          <xdr:rowOff>190500</xdr:rowOff>
        </xdr:to>
        <xdr:sp macro="" textlink="">
          <xdr:nvSpPr>
            <xdr:cNvPr id="8" name="Check Box 74" hidden="1">
              <a:extLst>
                <a:ext uri="{63B3BB69-23CF-44E3-9099-C40C66FF867C}">
                  <a14:compatExt spid="_x0000_s4170"/>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気管切開の処置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0</xdr:rowOff>
        </xdr:from>
        <xdr:to>
          <xdr:col>4</xdr:col>
          <xdr:colOff>2686050</xdr:colOff>
          <xdr:row>58</xdr:row>
          <xdr:rowOff>190500</xdr:rowOff>
        </xdr:to>
        <xdr:sp macro="" textlink="">
          <xdr:nvSpPr>
            <xdr:cNvPr id="9" name="Check Box 75" hidden="1">
              <a:extLst>
                <a:ext uri="{63B3BB69-23CF-44E3-9099-C40C66FF867C}">
                  <a14:compatExt spid="_x0000_s4171"/>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モニター測定（血圧、心拍、酸素飽和度等）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0</xdr:rowOff>
        </xdr:from>
        <xdr:to>
          <xdr:col>4</xdr:col>
          <xdr:colOff>2686050</xdr:colOff>
          <xdr:row>59</xdr:row>
          <xdr:rowOff>190500</xdr:rowOff>
        </xdr:to>
        <xdr:sp macro="" textlink="">
          <xdr:nvSpPr>
            <xdr:cNvPr id="10" name="Check Box 76" hidden="1">
              <a:extLst>
                <a:ext uri="{63B3BB69-23CF-44E3-9099-C40C66FF867C}">
                  <a14:compatExt spid="_x0000_s4172"/>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褥瘡の処置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2686050</xdr:colOff>
          <xdr:row>60</xdr:row>
          <xdr:rowOff>190500</xdr:rowOff>
        </xdr:to>
        <xdr:sp macro="" textlink="">
          <xdr:nvSpPr>
            <xdr:cNvPr id="11" name="Check Box 77" hidden="1">
              <a:extLst>
                <a:ext uri="{63B3BB69-23CF-44E3-9099-C40C66FF867C}">
                  <a14:compatExt spid="_x0000_s4173"/>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カテーテル（コンドームカテーテル、留置カテーテル等）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0</xdr:rowOff>
        </xdr:from>
        <xdr:to>
          <xdr:col>4</xdr:col>
          <xdr:colOff>2686050</xdr:colOff>
          <xdr:row>56</xdr:row>
          <xdr:rowOff>190500</xdr:rowOff>
        </xdr:to>
        <xdr:sp macro="" textlink="">
          <xdr:nvSpPr>
            <xdr:cNvPr id="12" name="Check Box 78" hidden="1">
              <a:extLst>
                <a:ext uri="{63B3BB69-23CF-44E3-9099-C40C66FF867C}">
                  <a14:compatExt spid="_x0000_s4174"/>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疼痛の看護</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57</xdr:row>
          <xdr:rowOff>0</xdr:rowOff>
        </xdr:from>
        <xdr:to>
          <xdr:col>4</xdr:col>
          <xdr:colOff>2686050</xdr:colOff>
          <xdr:row>57</xdr:row>
          <xdr:rowOff>190500</xdr:rowOff>
        </xdr:to>
        <xdr:sp macro="" textlink="">
          <xdr:nvSpPr>
            <xdr:cNvPr id="13" name="Check Box 79" hidden="1">
              <a:extLst>
                <a:ext uri="{63B3BB69-23CF-44E3-9099-C40C66FF867C}">
                  <a14:compatExt spid="_x0000_s4175"/>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経管栄養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2686050</xdr:colOff>
          <xdr:row>68</xdr:row>
          <xdr:rowOff>190500</xdr:rowOff>
        </xdr:to>
        <xdr:sp macro="" textlink="">
          <xdr:nvSpPr>
            <xdr:cNvPr id="14" name="Check Box 80" hidden="1">
              <a:extLst>
                <a:ext uri="{63B3BB69-23CF-44E3-9099-C40C66FF867C}">
                  <a14:compatExt spid="_x0000_s4176"/>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妄想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2686050</xdr:colOff>
          <xdr:row>69</xdr:row>
          <xdr:rowOff>190500</xdr:rowOff>
        </xdr:to>
        <xdr:sp macro="" textlink="">
          <xdr:nvSpPr>
            <xdr:cNvPr id="15" name="Check Box 81" hidden="1">
              <a:extLst>
                <a:ext uri="{63B3BB69-23CF-44E3-9099-C40C66FF867C}">
                  <a14:compatExt spid="_x0000_s4177"/>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昼夜逆転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2686050</xdr:colOff>
          <xdr:row>70</xdr:row>
          <xdr:rowOff>190500</xdr:rowOff>
        </xdr:to>
        <xdr:sp macro="" textlink="">
          <xdr:nvSpPr>
            <xdr:cNvPr id="16" name="Check Box 82" hidden="1">
              <a:extLst>
                <a:ext uri="{63B3BB69-23CF-44E3-9099-C40C66FF867C}">
                  <a14:compatExt spid="_x0000_s4178"/>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暴言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2686050</xdr:colOff>
          <xdr:row>71</xdr:row>
          <xdr:rowOff>190500</xdr:rowOff>
        </xdr:to>
        <xdr:sp macro="" textlink="">
          <xdr:nvSpPr>
            <xdr:cNvPr id="17" name="Check Box 83" hidden="1">
              <a:extLst>
                <a:ext uri="{63B3BB69-23CF-44E3-9099-C40C66FF867C}">
                  <a14:compatExt spid="_x0000_s4179"/>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暴行</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2686050</xdr:colOff>
          <xdr:row>72</xdr:row>
          <xdr:rowOff>190500</xdr:rowOff>
        </xdr:to>
        <xdr:sp macro="" textlink="">
          <xdr:nvSpPr>
            <xdr:cNvPr id="18" name="Check Box 84" hidden="1">
              <a:extLst>
                <a:ext uri="{63B3BB69-23CF-44E3-9099-C40C66FF867C}">
                  <a14:compatExt spid="_x0000_s4180"/>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介護への抵抗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2686050</xdr:colOff>
          <xdr:row>73</xdr:row>
          <xdr:rowOff>190500</xdr:rowOff>
        </xdr:to>
        <xdr:sp macro="" textlink="">
          <xdr:nvSpPr>
            <xdr:cNvPr id="19" name="Check Box 85" hidden="1">
              <a:extLst>
                <a:ext uri="{63B3BB69-23CF-44E3-9099-C40C66FF867C}">
                  <a14:compatExt spid="_x0000_s4181"/>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徘徊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2686050</xdr:colOff>
          <xdr:row>76</xdr:row>
          <xdr:rowOff>190500</xdr:rowOff>
        </xdr:to>
        <xdr:sp macro="" textlink="">
          <xdr:nvSpPr>
            <xdr:cNvPr id="20" name="Check Box 86" hidden="1">
              <a:extLst>
                <a:ext uri="{63B3BB69-23CF-44E3-9099-C40C66FF867C}">
                  <a14:compatExt spid="_x0000_s4182"/>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異食行動</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2686050</xdr:colOff>
          <xdr:row>77</xdr:row>
          <xdr:rowOff>190500</xdr:rowOff>
        </xdr:to>
        <xdr:sp macro="" textlink="">
          <xdr:nvSpPr>
            <xdr:cNvPr id="21" name="Check Box 87" hidden="1">
              <a:extLst>
                <a:ext uri="{63B3BB69-23CF-44E3-9099-C40C66FF867C}">
                  <a14:compatExt spid="_x0000_s4183"/>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性的問題行動</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2686050</xdr:colOff>
          <xdr:row>78</xdr:row>
          <xdr:rowOff>190500</xdr:rowOff>
        </xdr:to>
        <xdr:sp macro="" textlink="">
          <xdr:nvSpPr>
            <xdr:cNvPr id="22" name="Check Box 88" hidden="1">
              <a:extLst>
                <a:ext uri="{63B3BB69-23CF-44E3-9099-C40C66FF867C}">
                  <a14:compatExt spid="_x0000_s4184"/>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2686050</xdr:colOff>
          <xdr:row>74</xdr:row>
          <xdr:rowOff>190500</xdr:rowOff>
        </xdr:to>
        <xdr:sp macro="" textlink="">
          <xdr:nvSpPr>
            <xdr:cNvPr id="23" name="Check Box 89" hidden="1">
              <a:extLst>
                <a:ext uri="{63B3BB69-23CF-44E3-9099-C40C66FF867C}">
                  <a14:compatExt spid="_x0000_s4185"/>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火の不始末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2686050</xdr:colOff>
          <xdr:row>75</xdr:row>
          <xdr:rowOff>190500</xdr:rowOff>
        </xdr:to>
        <xdr:sp macro="" textlink="">
          <xdr:nvSpPr>
            <xdr:cNvPr id="24" name="Check Box 90" hidden="1">
              <a:extLst>
                <a:ext uri="{63B3BB69-23CF-44E3-9099-C40C66FF867C}">
                  <a14:compatExt spid="_x0000_s4186"/>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不潔行為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2686050</xdr:colOff>
          <xdr:row>67</xdr:row>
          <xdr:rowOff>190500</xdr:rowOff>
        </xdr:to>
        <xdr:sp macro="" textlink="">
          <xdr:nvSpPr>
            <xdr:cNvPr id="25" name="Check Box 91" hidden="1">
              <a:extLst>
                <a:ext uri="{63B3BB69-23CF-44E3-9099-C40C66FF867C}">
                  <a14:compatExt spid="_x0000_s4187"/>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幻視・幻聴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4</xdr:col>
          <xdr:colOff>2686050</xdr:colOff>
          <xdr:row>26</xdr:row>
          <xdr:rowOff>190500</xdr:rowOff>
        </xdr:to>
        <xdr:sp macro="" textlink="">
          <xdr:nvSpPr>
            <xdr:cNvPr id="26" name="Check Box 92" hidden="1">
              <a:extLst>
                <a:ext uri="{63B3BB69-23CF-44E3-9099-C40C66FF867C}">
                  <a14:compatExt spid="_x0000_s4188"/>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4</xdr:col>
          <xdr:colOff>2686050</xdr:colOff>
          <xdr:row>27</xdr:row>
          <xdr:rowOff>190500</xdr:rowOff>
        </xdr:to>
        <xdr:sp macro="" textlink="">
          <xdr:nvSpPr>
            <xdr:cNvPr id="27" name="Check Box 93" hidden="1">
              <a:extLst>
                <a:ext uri="{63B3BB69-23CF-44E3-9099-C40C66FF867C}">
                  <a14:compatExt spid="_x0000_s4189"/>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0</xdr:rowOff>
        </xdr:from>
        <xdr:to>
          <xdr:col>4</xdr:col>
          <xdr:colOff>2686050</xdr:colOff>
          <xdr:row>28</xdr:row>
          <xdr:rowOff>190500</xdr:rowOff>
        </xdr:to>
        <xdr:sp macro="" textlink="">
          <xdr:nvSpPr>
            <xdr:cNvPr id="28" name="Check Box 94" hidden="1">
              <a:extLst>
                <a:ext uri="{63B3BB69-23CF-44E3-9099-C40C66FF867C}">
                  <a14:compatExt spid="_x0000_s4190"/>
                </a:ext>
                <a:ext uri="{FF2B5EF4-FFF2-40B4-BE49-F238E27FC236}">
                  <a16:creationId xmlns:a16="http://schemas.microsoft.com/office/drawing/2014/main" id="{00000000-0008-0000-00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4</xdr:col>
          <xdr:colOff>2686050</xdr:colOff>
          <xdr:row>29</xdr:row>
          <xdr:rowOff>190500</xdr:rowOff>
        </xdr:to>
        <xdr:sp macro="" textlink="">
          <xdr:nvSpPr>
            <xdr:cNvPr id="29" name="Check Box 95" hidden="1">
              <a:extLst>
                <a:ext uri="{63B3BB69-23CF-44E3-9099-C40C66FF867C}">
                  <a14:compatExt spid="_x0000_s4191"/>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整形外科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0</xdr:rowOff>
        </xdr:from>
        <xdr:to>
          <xdr:col>4</xdr:col>
          <xdr:colOff>2686050</xdr:colOff>
          <xdr:row>30</xdr:row>
          <xdr:rowOff>190500</xdr:rowOff>
        </xdr:to>
        <xdr:sp macro="" textlink="">
          <xdr:nvSpPr>
            <xdr:cNvPr id="30" name="Check Box 96" hidden="1">
              <a:extLst>
                <a:ext uri="{63B3BB69-23CF-44E3-9099-C40C66FF867C}">
                  <a14:compatExt spid="_x0000_s4192"/>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脳神経外科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4</xdr:col>
          <xdr:colOff>2686050</xdr:colOff>
          <xdr:row>31</xdr:row>
          <xdr:rowOff>190500</xdr:rowOff>
        </xdr:to>
        <xdr:sp macro="" textlink="">
          <xdr:nvSpPr>
            <xdr:cNvPr id="31" name="Check Box 97" hidden="1">
              <a:extLst>
                <a:ext uri="{63B3BB69-23CF-44E3-9099-C40C66FF867C}">
                  <a14:compatExt spid="_x0000_s4193"/>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皮膚科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4</xdr:col>
          <xdr:colOff>2686050</xdr:colOff>
          <xdr:row>32</xdr:row>
          <xdr:rowOff>190500</xdr:rowOff>
        </xdr:to>
        <xdr:sp macro="" textlink="">
          <xdr:nvSpPr>
            <xdr:cNvPr id="4160" name="Check Box 98" hidden="1">
              <a:extLst>
                <a:ext uri="{63B3BB69-23CF-44E3-9099-C40C66FF867C}">
                  <a14:compatExt spid="_x0000_s4194"/>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泌尿器科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4</xdr:col>
          <xdr:colOff>2686050</xdr:colOff>
          <xdr:row>35</xdr:row>
          <xdr:rowOff>190500</xdr:rowOff>
        </xdr:to>
        <xdr:sp macro="" textlink="">
          <xdr:nvSpPr>
            <xdr:cNvPr id="4161" name="Check Box 99" hidden="1">
              <a:extLst>
                <a:ext uri="{63B3BB69-23CF-44E3-9099-C40C66FF867C}">
                  <a14:compatExt spid="_x0000_s4195"/>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耳鼻咽喉科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4</xdr:col>
          <xdr:colOff>2686050</xdr:colOff>
          <xdr:row>36</xdr:row>
          <xdr:rowOff>190500</xdr:rowOff>
        </xdr:to>
        <xdr:sp macro="" textlink="">
          <xdr:nvSpPr>
            <xdr:cNvPr id="4162" name="Check Box 100" hidden="1">
              <a:extLst>
                <a:ext uri="{63B3BB69-23CF-44E3-9099-C40C66FF867C}">
                  <a14:compatExt spid="_x0000_s4196"/>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リハビリテーション科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4</xdr:col>
          <xdr:colOff>2686050</xdr:colOff>
          <xdr:row>37</xdr:row>
          <xdr:rowOff>190500</xdr:rowOff>
        </xdr:to>
        <xdr:sp macro="" textlink="">
          <xdr:nvSpPr>
            <xdr:cNvPr id="4163" name="Check Box 101" hidden="1">
              <a:extLst>
                <a:ext uri="{63B3BB69-23CF-44E3-9099-C40C66FF867C}">
                  <a14:compatExt spid="_x0000_s4197"/>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歯科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4</xdr:col>
          <xdr:colOff>2686050</xdr:colOff>
          <xdr:row>38</xdr:row>
          <xdr:rowOff>190500</xdr:rowOff>
        </xdr:to>
        <xdr:sp macro="" textlink="">
          <xdr:nvSpPr>
            <xdr:cNvPr id="4201" name="Check Box 102" hidden="1">
              <a:extLst>
                <a:ext uri="{63B3BB69-23CF-44E3-9099-C40C66FF867C}">
                  <a14:compatExt spid="_x0000_s4198"/>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4</xdr:col>
          <xdr:colOff>2686050</xdr:colOff>
          <xdr:row>33</xdr:row>
          <xdr:rowOff>190500</xdr:rowOff>
        </xdr:to>
        <xdr:sp macro="" textlink="">
          <xdr:nvSpPr>
            <xdr:cNvPr id="4202" name="Check Box 103" hidden="1">
              <a:extLst>
                <a:ext uri="{63B3BB69-23CF-44E3-9099-C40C66FF867C}">
                  <a14:compatExt spid="_x0000_s4199"/>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婦人科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4</xdr:col>
          <xdr:colOff>2686050</xdr:colOff>
          <xdr:row>34</xdr:row>
          <xdr:rowOff>190500</xdr:rowOff>
        </xdr:to>
        <xdr:sp macro="" textlink="">
          <xdr:nvSpPr>
            <xdr:cNvPr id="4203" name="Check Box 104" hidden="1">
              <a:extLst>
                <a:ext uri="{63B3BB69-23CF-44E3-9099-C40C66FF867C}">
                  <a14:compatExt spid="_x0000_s4200"/>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眼科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2686050</xdr:colOff>
          <xdr:row>111</xdr:row>
          <xdr:rowOff>190500</xdr:rowOff>
        </xdr:to>
        <xdr:sp macro="" textlink="">
          <xdr:nvSpPr>
            <xdr:cNvPr id="4204" name="Check Box 111" hidden="1">
              <a:extLst>
                <a:ext uri="{63B3BB69-23CF-44E3-9099-C40C66FF867C}">
                  <a14:compatExt spid="_x0000_s4207"/>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用いていない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2686050</xdr:colOff>
          <xdr:row>112</xdr:row>
          <xdr:rowOff>190500</xdr:rowOff>
        </xdr:to>
        <xdr:sp macro="" textlink="">
          <xdr:nvSpPr>
            <xdr:cNvPr id="4205" name="Check Box 112" hidden="1">
              <a:extLst>
                <a:ext uri="{63B3BB69-23CF-44E3-9099-C40C66FF867C}">
                  <a14:compatExt spid="_x0000_s4208"/>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屋外で使用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2686050</xdr:colOff>
          <xdr:row>113</xdr:row>
          <xdr:rowOff>190500</xdr:rowOff>
        </xdr:to>
        <xdr:sp macro="" textlink="">
          <xdr:nvSpPr>
            <xdr:cNvPr id="4206" name="Check Box 113" hidden="1">
              <a:extLst>
                <a:ext uri="{63B3BB69-23CF-44E3-9099-C40C66FF867C}">
                  <a14:compatExt spid="_x0000_s4209"/>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屋内で使用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2686050</xdr:colOff>
          <xdr:row>118</xdr:row>
          <xdr:rowOff>190500</xdr:rowOff>
        </xdr:to>
        <xdr:sp macro="" textlink="">
          <xdr:nvSpPr>
            <xdr:cNvPr id="4224" name="Check Box 114" hidden="1">
              <a:extLst>
                <a:ext uri="{63B3BB69-23CF-44E3-9099-C40C66FF867C}">
                  <a14:compatExt spid="_x0000_s4210"/>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転倒・骨折</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2686050</xdr:colOff>
          <xdr:row>119</xdr:row>
          <xdr:rowOff>190500</xdr:rowOff>
        </xdr:to>
        <xdr:sp macro="" textlink="">
          <xdr:nvSpPr>
            <xdr:cNvPr id="4225" name="Check Box 115" hidden="1">
              <a:extLst>
                <a:ext uri="{63B3BB69-23CF-44E3-9099-C40C66FF867C}">
                  <a14:compatExt spid="_x0000_s4211"/>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移動能力の低下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2686050</xdr:colOff>
          <xdr:row>120</xdr:row>
          <xdr:rowOff>190500</xdr:rowOff>
        </xdr:to>
        <xdr:sp macro="" textlink="">
          <xdr:nvSpPr>
            <xdr:cNvPr id="4226" name="Check Box 116" hidden="1">
              <a:extLst>
                <a:ext uri="{63B3BB69-23CF-44E3-9099-C40C66FF867C}">
                  <a14:compatExt spid="_x0000_s4212"/>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褥瘡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2686050</xdr:colOff>
          <xdr:row>121</xdr:row>
          <xdr:rowOff>190500</xdr:rowOff>
        </xdr:to>
        <xdr:sp macro="" textlink="">
          <xdr:nvSpPr>
            <xdr:cNvPr id="4228" name="Check Box 117" hidden="1">
              <a:extLst>
                <a:ext uri="{63B3BB69-23CF-44E3-9099-C40C66FF867C}">
                  <a14:compatExt spid="_x0000_s4213"/>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心肺機能の低下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0</xdr:rowOff>
        </xdr:from>
        <xdr:to>
          <xdr:col>4</xdr:col>
          <xdr:colOff>2686050</xdr:colOff>
          <xdr:row>122</xdr:row>
          <xdr:rowOff>190500</xdr:rowOff>
        </xdr:to>
        <xdr:sp macro="" textlink="">
          <xdr:nvSpPr>
            <xdr:cNvPr id="4229" name="Check Box 118" hidden="1">
              <a:extLst>
                <a:ext uri="{63B3BB69-23CF-44E3-9099-C40C66FF867C}">
                  <a14:compatExt spid="_x0000_s4214"/>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閉じこもり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2686050</xdr:colOff>
          <xdr:row>123</xdr:row>
          <xdr:rowOff>190500</xdr:rowOff>
        </xdr:to>
        <xdr:sp macro="" textlink="">
          <xdr:nvSpPr>
            <xdr:cNvPr id="4230" name="Check Box 119" hidden="1">
              <a:extLst>
                <a:ext uri="{63B3BB69-23CF-44E3-9099-C40C66FF867C}">
                  <a14:compatExt spid="_x0000_s4215"/>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意欲低下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2686050</xdr:colOff>
          <xdr:row>126</xdr:row>
          <xdr:rowOff>190500</xdr:rowOff>
        </xdr:to>
        <xdr:sp macro="" textlink="">
          <xdr:nvSpPr>
            <xdr:cNvPr id="4231" name="Check Box 120" hidden="1">
              <a:extLst>
                <a:ext uri="{63B3BB69-23CF-44E3-9099-C40C66FF867C}">
                  <a14:compatExt spid="_x0000_s4216"/>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摂食・嚥下機能低下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2686050</xdr:colOff>
          <xdr:row>127</xdr:row>
          <xdr:rowOff>190500</xdr:rowOff>
        </xdr:to>
        <xdr:sp macro="" textlink="">
          <xdr:nvSpPr>
            <xdr:cNvPr id="4232" name="Check Box 121" hidden="1">
              <a:extLst>
                <a:ext uri="{63B3BB69-23CF-44E3-9099-C40C66FF867C}">
                  <a14:compatExt spid="_x0000_s4217"/>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脱水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2686050</xdr:colOff>
          <xdr:row>128</xdr:row>
          <xdr:rowOff>190500</xdr:rowOff>
        </xdr:to>
        <xdr:sp macro="" textlink="">
          <xdr:nvSpPr>
            <xdr:cNvPr id="4233" name="Check Box 122" hidden="1">
              <a:extLst>
                <a:ext uri="{63B3BB69-23CF-44E3-9099-C40C66FF867C}">
                  <a14:compatExt spid="_x0000_s4218"/>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易感染性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2686050</xdr:colOff>
          <xdr:row>124</xdr:row>
          <xdr:rowOff>190500</xdr:rowOff>
        </xdr:to>
        <xdr:sp macro="" textlink="">
          <xdr:nvSpPr>
            <xdr:cNvPr id="4234" name="Check Box 123" hidden="1">
              <a:extLst>
                <a:ext uri="{63B3BB69-23CF-44E3-9099-C40C66FF867C}">
                  <a14:compatExt spid="_x0000_s4219"/>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徘徊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2686050</xdr:colOff>
          <xdr:row>125</xdr:row>
          <xdr:rowOff>190500</xdr:rowOff>
        </xdr:to>
        <xdr:sp macro="" textlink="">
          <xdr:nvSpPr>
            <xdr:cNvPr id="4235" name="Check Box 124" hidden="1">
              <a:extLst>
                <a:ext uri="{63B3BB69-23CF-44E3-9099-C40C66FF867C}">
                  <a14:compatExt spid="_x0000_s4220"/>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低栄養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129</xdr:row>
          <xdr:rowOff>0</xdr:rowOff>
        </xdr:from>
        <xdr:to>
          <xdr:col>4</xdr:col>
          <xdr:colOff>2686050</xdr:colOff>
          <xdr:row>129</xdr:row>
          <xdr:rowOff>190500</xdr:rowOff>
        </xdr:to>
        <xdr:sp macro="" textlink="">
          <xdr:nvSpPr>
            <xdr:cNvPr id="4236" name="Check Box 126" hidden="1">
              <a:extLst>
                <a:ext uri="{63B3BB69-23CF-44E3-9099-C40C66FF867C}">
                  <a14:compatExt spid="_x0000_s4222"/>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がん等による疼痛</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0</xdr:rowOff>
        </xdr:from>
        <xdr:to>
          <xdr:col>4</xdr:col>
          <xdr:colOff>2686050</xdr:colOff>
          <xdr:row>130</xdr:row>
          <xdr:rowOff>190500</xdr:rowOff>
        </xdr:to>
        <xdr:sp macro="" textlink="">
          <xdr:nvSpPr>
            <xdr:cNvPr id="4237" name="Check Box 127" hidden="1">
              <a:extLst>
                <a:ext uri="{63B3BB69-23CF-44E3-9099-C40C66FF867C}">
                  <a14:compatExt spid="_x0000_s4223"/>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0</xdr:rowOff>
        </xdr:from>
        <xdr:to>
          <xdr:col>4</xdr:col>
          <xdr:colOff>2686050</xdr:colOff>
          <xdr:row>117</xdr:row>
          <xdr:rowOff>190500</xdr:rowOff>
        </xdr:to>
        <xdr:sp macro="" textlink="">
          <xdr:nvSpPr>
            <xdr:cNvPr id="4238" name="Check Box 141" descr="尿失禁" hidden="1">
              <a:extLst>
                <a:ext uri="{63B3BB69-23CF-44E3-9099-C40C66FF867C}">
                  <a14:compatExt spid="_x0000_s4237"/>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尿失禁</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23</xdr:col>
      <xdr:colOff>9525</xdr:colOff>
      <xdr:row>11</xdr:row>
      <xdr:rowOff>9525</xdr:rowOff>
    </xdr:from>
    <xdr:to>
      <xdr:col>29</xdr:col>
      <xdr:colOff>47625</xdr:colOff>
      <xdr:row>12</xdr:row>
      <xdr:rowOff>0</xdr:rowOff>
    </xdr:to>
    <xdr:sp macro="" textlink="">
      <xdr:nvSpPr>
        <xdr:cNvPr id="2" name="CheckBox1" hidden="1">
          <a:extLst>
            <a:ext uri="{63B3BB69-23CF-44E3-9099-C40C66FF867C}">
              <a14:compatExt xmlns:a14="http://schemas.microsoft.com/office/drawing/2010/main" spid="_x0000_s6145"/>
            </a:ext>
            <a:ext uri="{FF2B5EF4-FFF2-40B4-BE49-F238E27FC236}">
              <a16:creationId xmlns:a16="http://schemas.microsoft.com/office/drawing/2014/main" id="{00000000-0008-0000-0100-000002000000}"/>
            </a:ext>
          </a:extLst>
        </xdr:cNvPr>
        <xdr:cNvSpPr/>
      </xdr:nvSpPr>
      <xdr:spPr bwMode="auto">
        <a:xfrm>
          <a:off x="4838700" y="2152650"/>
          <a:ext cx="9810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19050</xdr:colOff>
      <xdr:row>11</xdr:row>
      <xdr:rowOff>9525</xdr:rowOff>
    </xdr:from>
    <xdr:to>
      <xdr:col>36</xdr:col>
      <xdr:colOff>104775</xdr:colOff>
      <xdr:row>12</xdr:row>
      <xdr:rowOff>0</xdr:rowOff>
    </xdr:to>
    <xdr:sp macro="" textlink="">
      <xdr:nvSpPr>
        <xdr:cNvPr id="3" name="CheckBox2" hidden="1">
          <a:extLst>
            <a:ext uri="{63B3BB69-23CF-44E3-9099-C40C66FF867C}">
              <a14:compatExt xmlns:a14="http://schemas.microsoft.com/office/drawing/2010/main" spid="_x0000_s6146"/>
            </a:ext>
            <a:ext uri="{FF2B5EF4-FFF2-40B4-BE49-F238E27FC236}">
              <a16:creationId xmlns:a16="http://schemas.microsoft.com/office/drawing/2014/main" id="{00000000-0008-0000-0100-000003000000}"/>
            </a:ext>
          </a:extLst>
        </xdr:cNvPr>
        <xdr:cNvSpPr/>
      </xdr:nvSpPr>
      <xdr:spPr bwMode="auto">
        <a:xfrm>
          <a:off x="5943600" y="2152650"/>
          <a:ext cx="10001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57150</xdr:colOff>
      <xdr:row>17</xdr:row>
      <xdr:rowOff>9525</xdr:rowOff>
    </xdr:from>
    <xdr:to>
      <xdr:col>7</xdr:col>
      <xdr:colOff>95250</xdr:colOff>
      <xdr:row>17</xdr:row>
      <xdr:rowOff>219075</xdr:rowOff>
    </xdr:to>
    <xdr:sp macro="" textlink="">
      <xdr:nvSpPr>
        <xdr:cNvPr id="4" name="CheckBox3" hidden="1">
          <a:extLst>
            <a:ext uri="{63B3BB69-23CF-44E3-9099-C40C66FF867C}">
              <a14:compatExt xmlns:a14="http://schemas.microsoft.com/office/drawing/2010/main" spid="_x0000_s6147"/>
            </a:ext>
            <a:ext uri="{FF2B5EF4-FFF2-40B4-BE49-F238E27FC236}">
              <a16:creationId xmlns:a16="http://schemas.microsoft.com/office/drawing/2014/main" id="{00000000-0008-0000-0100-000004000000}"/>
            </a:ext>
          </a:extLst>
        </xdr:cNvPr>
        <xdr:cNvSpPr/>
      </xdr:nvSpPr>
      <xdr:spPr bwMode="auto">
        <a:xfrm>
          <a:off x="1495425" y="3486150"/>
          <a:ext cx="6477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123825</xdr:colOff>
      <xdr:row>17</xdr:row>
      <xdr:rowOff>9525</xdr:rowOff>
    </xdr:from>
    <xdr:to>
      <xdr:col>11</xdr:col>
      <xdr:colOff>142875</xdr:colOff>
      <xdr:row>18</xdr:row>
      <xdr:rowOff>0</xdr:rowOff>
    </xdr:to>
    <xdr:sp macro="" textlink="">
      <xdr:nvSpPr>
        <xdr:cNvPr id="5" name="CheckBox4" hidden="1">
          <a:extLst>
            <a:ext uri="{63B3BB69-23CF-44E3-9099-C40C66FF867C}">
              <a14:compatExt xmlns:a14="http://schemas.microsoft.com/office/drawing/2010/main" spid="_x0000_s6148"/>
            </a:ext>
            <a:ext uri="{FF2B5EF4-FFF2-40B4-BE49-F238E27FC236}">
              <a16:creationId xmlns:a16="http://schemas.microsoft.com/office/drawing/2014/main" id="{00000000-0008-0000-0100-000005000000}"/>
            </a:ext>
          </a:extLst>
        </xdr:cNvPr>
        <xdr:cNvSpPr/>
      </xdr:nvSpPr>
      <xdr:spPr bwMode="auto">
        <a:xfrm>
          <a:off x="2171700" y="3486150"/>
          <a:ext cx="9429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38100</xdr:colOff>
      <xdr:row>27</xdr:row>
      <xdr:rowOff>19050</xdr:rowOff>
    </xdr:from>
    <xdr:to>
      <xdr:col>13</xdr:col>
      <xdr:colOff>0</xdr:colOff>
      <xdr:row>28</xdr:row>
      <xdr:rowOff>9525</xdr:rowOff>
    </xdr:to>
    <xdr:sp macro="" textlink="">
      <xdr:nvSpPr>
        <xdr:cNvPr id="6" name="CheckBox7" hidden="1">
          <a:extLst>
            <a:ext uri="{63B3BB69-23CF-44E3-9099-C40C66FF867C}">
              <a14:compatExt xmlns:a14="http://schemas.microsoft.com/office/drawing/2010/main" spid="_x0000_s6149"/>
            </a:ext>
            <a:ext uri="{FF2B5EF4-FFF2-40B4-BE49-F238E27FC236}">
              <a16:creationId xmlns:a16="http://schemas.microsoft.com/office/drawing/2014/main" id="{00000000-0008-0000-0100-000006000000}"/>
            </a:ext>
          </a:extLst>
        </xdr:cNvPr>
        <xdr:cNvSpPr/>
      </xdr:nvSpPr>
      <xdr:spPr bwMode="auto">
        <a:xfrm>
          <a:off x="2695575" y="5724525"/>
          <a:ext cx="5810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57150</xdr:colOff>
      <xdr:row>18</xdr:row>
      <xdr:rowOff>9525</xdr:rowOff>
    </xdr:from>
    <xdr:to>
      <xdr:col>6</xdr:col>
      <xdr:colOff>257175</xdr:colOff>
      <xdr:row>19</xdr:row>
      <xdr:rowOff>0</xdr:rowOff>
    </xdr:to>
    <xdr:sp macro="" textlink="">
      <xdr:nvSpPr>
        <xdr:cNvPr id="7" name="CheckBox9" hidden="1">
          <a:extLst>
            <a:ext uri="{63B3BB69-23CF-44E3-9099-C40C66FF867C}">
              <a14:compatExt xmlns:a14="http://schemas.microsoft.com/office/drawing/2010/main" spid="_x0000_s6150"/>
            </a:ext>
            <a:ext uri="{FF2B5EF4-FFF2-40B4-BE49-F238E27FC236}">
              <a16:creationId xmlns:a16="http://schemas.microsoft.com/office/drawing/2014/main" id="{00000000-0008-0000-0100-000007000000}"/>
            </a:ext>
          </a:extLst>
        </xdr:cNvPr>
        <xdr:cNvSpPr/>
      </xdr:nvSpPr>
      <xdr:spPr bwMode="auto">
        <a:xfrm>
          <a:off x="1495425" y="3724275"/>
          <a:ext cx="5048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123825</xdr:colOff>
      <xdr:row>18</xdr:row>
      <xdr:rowOff>9525</xdr:rowOff>
    </xdr:from>
    <xdr:to>
      <xdr:col>9</xdr:col>
      <xdr:colOff>19050</xdr:colOff>
      <xdr:row>19</xdr:row>
      <xdr:rowOff>0</xdr:rowOff>
    </xdr:to>
    <xdr:sp macro="" textlink="">
      <xdr:nvSpPr>
        <xdr:cNvPr id="8" name="CheckBox11" hidden="1">
          <a:extLst>
            <a:ext uri="{63B3BB69-23CF-44E3-9099-C40C66FF867C}">
              <a14:compatExt xmlns:a14="http://schemas.microsoft.com/office/drawing/2010/main" spid="_x0000_s6151"/>
            </a:ext>
            <a:ext uri="{FF2B5EF4-FFF2-40B4-BE49-F238E27FC236}">
              <a16:creationId xmlns:a16="http://schemas.microsoft.com/office/drawing/2014/main" id="{00000000-0008-0000-0100-000008000000}"/>
            </a:ext>
          </a:extLst>
        </xdr:cNvPr>
        <xdr:cNvSpPr/>
      </xdr:nvSpPr>
      <xdr:spPr bwMode="auto">
        <a:xfrm>
          <a:off x="2171700" y="3724275"/>
          <a:ext cx="5048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19050</xdr:colOff>
      <xdr:row>19</xdr:row>
      <xdr:rowOff>9525</xdr:rowOff>
    </xdr:from>
    <xdr:to>
      <xdr:col>12</xdr:col>
      <xdr:colOff>142875</xdr:colOff>
      <xdr:row>20</xdr:row>
      <xdr:rowOff>0</xdr:rowOff>
    </xdr:to>
    <xdr:sp macro="" textlink="">
      <xdr:nvSpPr>
        <xdr:cNvPr id="9" name="CheckBox12" hidden="1">
          <a:extLst>
            <a:ext uri="{63B3BB69-23CF-44E3-9099-C40C66FF867C}">
              <a14:compatExt xmlns:a14="http://schemas.microsoft.com/office/drawing/2010/main" spid="_x0000_s6152"/>
            </a:ext>
            <a:ext uri="{FF2B5EF4-FFF2-40B4-BE49-F238E27FC236}">
              <a16:creationId xmlns:a16="http://schemas.microsoft.com/office/drawing/2014/main" id="{00000000-0008-0000-0100-000009000000}"/>
            </a:ext>
          </a:extLst>
        </xdr:cNvPr>
        <xdr:cNvSpPr/>
      </xdr:nvSpPr>
      <xdr:spPr bwMode="auto">
        <a:xfrm>
          <a:off x="2676525" y="3962400"/>
          <a:ext cx="59055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38100</xdr:colOff>
      <xdr:row>19</xdr:row>
      <xdr:rowOff>9525</xdr:rowOff>
    </xdr:from>
    <xdr:to>
      <xdr:col>24</xdr:col>
      <xdr:colOff>133350</xdr:colOff>
      <xdr:row>20</xdr:row>
      <xdr:rowOff>0</xdr:rowOff>
    </xdr:to>
    <xdr:sp macro="" textlink="">
      <xdr:nvSpPr>
        <xdr:cNvPr id="10" name="CheckBox13" hidden="1">
          <a:extLst>
            <a:ext uri="{63B3BB69-23CF-44E3-9099-C40C66FF867C}">
              <a14:compatExt xmlns:a14="http://schemas.microsoft.com/office/drawing/2010/main" spid="_x0000_s6153"/>
            </a:ext>
            <a:ext uri="{FF2B5EF4-FFF2-40B4-BE49-F238E27FC236}">
              <a16:creationId xmlns:a16="http://schemas.microsoft.com/office/drawing/2014/main" id="{00000000-0008-0000-0100-00000A000000}"/>
            </a:ext>
          </a:extLst>
        </xdr:cNvPr>
        <xdr:cNvSpPr/>
      </xdr:nvSpPr>
      <xdr:spPr bwMode="auto">
        <a:xfrm>
          <a:off x="4076700" y="3962400"/>
          <a:ext cx="55245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85725</xdr:colOff>
      <xdr:row>19</xdr:row>
      <xdr:rowOff>9525</xdr:rowOff>
    </xdr:from>
    <xdr:to>
      <xdr:col>37</xdr:col>
      <xdr:colOff>85725</xdr:colOff>
      <xdr:row>20</xdr:row>
      <xdr:rowOff>0</xdr:rowOff>
    </xdr:to>
    <xdr:sp macro="" textlink="">
      <xdr:nvSpPr>
        <xdr:cNvPr id="11" name="CheckBox14" hidden="1">
          <a:extLst>
            <a:ext uri="{63B3BB69-23CF-44E3-9099-C40C66FF867C}">
              <a14:compatExt xmlns:a14="http://schemas.microsoft.com/office/drawing/2010/main" spid="_x0000_s6154"/>
            </a:ext>
            <a:ext uri="{FF2B5EF4-FFF2-40B4-BE49-F238E27FC236}">
              <a16:creationId xmlns:a16="http://schemas.microsoft.com/office/drawing/2014/main" id="{00000000-0008-0000-0100-00000B000000}"/>
            </a:ext>
          </a:extLst>
        </xdr:cNvPr>
        <xdr:cNvSpPr/>
      </xdr:nvSpPr>
      <xdr:spPr bwMode="auto">
        <a:xfrm>
          <a:off x="5553075" y="3962400"/>
          <a:ext cx="9144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39</xdr:col>
      <xdr:colOff>76200</xdr:colOff>
      <xdr:row>19</xdr:row>
      <xdr:rowOff>9525</xdr:rowOff>
    </xdr:from>
    <xdr:to>
      <xdr:col>44</xdr:col>
      <xdr:colOff>142875</xdr:colOff>
      <xdr:row>20</xdr:row>
      <xdr:rowOff>0</xdr:rowOff>
    </xdr:to>
    <xdr:sp macro="" textlink="">
      <xdr:nvSpPr>
        <xdr:cNvPr id="12" name="CheckBox15" hidden="1">
          <a:extLst>
            <a:ext uri="{63B3BB69-23CF-44E3-9099-C40C66FF867C}">
              <a14:compatExt xmlns:a14="http://schemas.microsoft.com/office/drawing/2010/main" spid="_x0000_s6155"/>
            </a:ext>
            <a:ext uri="{FF2B5EF4-FFF2-40B4-BE49-F238E27FC236}">
              <a16:creationId xmlns:a16="http://schemas.microsoft.com/office/drawing/2014/main" id="{00000000-0008-0000-0100-00000C000000}"/>
            </a:ext>
          </a:extLst>
        </xdr:cNvPr>
        <xdr:cNvSpPr/>
      </xdr:nvSpPr>
      <xdr:spPr bwMode="auto">
        <a:xfrm>
          <a:off x="7219950" y="3962400"/>
          <a:ext cx="8286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66675</xdr:colOff>
      <xdr:row>20</xdr:row>
      <xdr:rowOff>9525</xdr:rowOff>
    </xdr:from>
    <xdr:to>
      <xdr:col>8</xdr:col>
      <xdr:colOff>190500</xdr:colOff>
      <xdr:row>20</xdr:row>
      <xdr:rowOff>228600</xdr:rowOff>
    </xdr:to>
    <xdr:sp macro="" textlink="">
      <xdr:nvSpPr>
        <xdr:cNvPr id="13" name="CheckBox16" hidden="1">
          <a:extLst>
            <a:ext uri="{63B3BB69-23CF-44E3-9099-C40C66FF867C}">
              <a14:compatExt xmlns:a14="http://schemas.microsoft.com/office/drawing/2010/main" spid="_x0000_s6156"/>
            </a:ext>
            <a:ext uri="{FF2B5EF4-FFF2-40B4-BE49-F238E27FC236}">
              <a16:creationId xmlns:a16="http://schemas.microsoft.com/office/drawing/2014/main" id="{00000000-0008-0000-0100-00000D000000}"/>
            </a:ext>
          </a:extLst>
        </xdr:cNvPr>
        <xdr:cNvSpPr/>
      </xdr:nvSpPr>
      <xdr:spPr bwMode="auto">
        <a:xfrm>
          <a:off x="1809750" y="4200525"/>
          <a:ext cx="73342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36</xdr:col>
      <xdr:colOff>85725</xdr:colOff>
      <xdr:row>19</xdr:row>
      <xdr:rowOff>9525</xdr:rowOff>
    </xdr:from>
    <xdr:to>
      <xdr:col>41</xdr:col>
      <xdr:colOff>47625</xdr:colOff>
      <xdr:row>20</xdr:row>
      <xdr:rowOff>0</xdr:rowOff>
    </xdr:to>
    <xdr:sp macro="" textlink="">
      <xdr:nvSpPr>
        <xdr:cNvPr id="14" name="CheckBox17" hidden="1">
          <a:extLst>
            <a:ext uri="{63B3BB69-23CF-44E3-9099-C40C66FF867C}">
              <a14:compatExt xmlns:a14="http://schemas.microsoft.com/office/drawing/2010/main" spid="_x0000_s6157"/>
            </a:ext>
            <a:ext uri="{FF2B5EF4-FFF2-40B4-BE49-F238E27FC236}">
              <a16:creationId xmlns:a16="http://schemas.microsoft.com/office/drawing/2014/main" id="{00000000-0008-0000-0100-00000E000000}"/>
            </a:ext>
          </a:extLst>
        </xdr:cNvPr>
        <xdr:cNvSpPr/>
      </xdr:nvSpPr>
      <xdr:spPr bwMode="auto">
        <a:xfrm>
          <a:off x="6619875" y="3962400"/>
          <a:ext cx="7239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142875</xdr:colOff>
      <xdr:row>19</xdr:row>
      <xdr:rowOff>9525</xdr:rowOff>
    </xdr:from>
    <xdr:to>
      <xdr:col>30</xdr:col>
      <xdr:colOff>38100</xdr:colOff>
      <xdr:row>20</xdr:row>
      <xdr:rowOff>0</xdr:rowOff>
    </xdr:to>
    <xdr:sp macro="" textlink="">
      <xdr:nvSpPr>
        <xdr:cNvPr id="15" name="CheckBox18" hidden="1">
          <a:extLst>
            <a:ext uri="{63B3BB69-23CF-44E3-9099-C40C66FF867C}">
              <a14:compatExt xmlns:a14="http://schemas.microsoft.com/office/drawing/2010/main" spid="_x0000_s6158"/>
            </a:ext>
            <a:ext uri="{FF2B5EF4-FFF2-40B4-BE49-F238E27FC236}">
              <a16:creationId xmlns:a16="http://schemas.microsoft.com/office/drawing/2014/main" id="{00000000-0008-0000-0100-00000F000000}"/>
            </a:ext>
          </a:extLst>
        </xdr:cNvPr>
        <xdr:cNvSpPr/>
      </xdr:nvSpPr>
      <xdr:spPr bwMode="auto">
        <a:xfrm>
          <a:off x="4638675" y="3962400"/>
          <a:ext cx="8667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19</xdr:row>
      <xdr:rowOff>9525</xdr:rowOff>
    </xdr:from>
    <xdr:to>
      <xdr:col>19</xdr:col>
      <xdr:colOff>28575</xdr:colOff>
      <xdr:row>20</xdr:row>
      <xdr:rowOff>0</xdr:rowOff>
    </xdr:to>
    <xdr:sp macro="" textlink="">
      <xdr:nvSpPr>
        <xdr:cNvPr id="16" name="CheckBox19" hidden="1">
          <a:extLst>
            <a:ext uri="{63B3BB69-23CF-44E3-9099-C40C66FF867C}">
              <a14:compatExt xmlns:a14="http://schemas.microsoft.com/office/drawing/2010/main" spid="_x0000_s6159"/>
            </a:ext>
            <a:ext uri="{FF2B5EF4-FFF2-40B4-BE49-F238E27FC236}">
              <a16:creationId xmlns:a16="http://schemas.microsoft.com/office/drawing/2014/main" id="{00000000-0008-0000-0100-000010000000}"/>
            </a:ext>
          </a:extLst>
        </xdr:cNvPr>
        <xdr:cNvSpPr/>
      </xdr:nvSpPr>
      <xdr:spPr bwMode="auto">
        <a:xfrm>
          <a:off x="3371850" y="3962400"/>
          <a:ext cx="6953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238125</xdr:colOff>
      <xdr:row>20</xdr:row>
      <xdr:rowOff>9525</xdr:rowOff>
    </xdr:from>
    <xdr:to>
      <xdr:col>12</xdr:col>
      <xdr:colOff>66675</xdr:colOff>
      <xdr:row>21</xdr:row>
      <xdr:rowOff>0</xdr:rowOff>
    </xdr:to>
    <xdr:sp macro="" textlink="">
      <xdr:nvSpPr>
        <xdr:cNvPr id="17" name="CheckBox20" hidden="1">
          <a:extLst>
            <a:ext uri="{63B3BB69-23CF-44E3-9099-C40C66FF867C}">
              <a14:compatExt xmlns:a14="http://schemas.microsoft.com/office/drawing/2010/main" spid="_x0000_s6160"/>
            </a:ext>
            <a:ext uri="{FF2B5EF4-FFF2-40B4-BE49-F238E27FC236}">
              <a16:creationId xmlns:a16="http://schemas.microsoft.com/office/drawing/2014/main" id="{00000000-0008-0000-0100-000011000000}"/>
            </a:ext>
          </a:extLst>
        </xdr:cNvPr>
        <xdr:cNvSpPr/>
      </xdr:nvSpPr>
      <xdr:spPr bwMode="auto">
        <a:xfrm>
          <a:off x="2590800" y="4200525"/>
          <a:ext cx="6000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20</xdr:row>
      <xdr:rowOff>9525</xdr:rowOff>
    </xdr:from>
    <xdr:to>
      <xdr:col>21</xdr:col>
      <xdr:colOff>9525</xdr:colOff>
      <xdr:row>21</xdr:row>
      <xdr:rowOff>0</xdr:rowOff>
    </xdr:to>
    <xdr:sp macro="" textlink="">
      <xdr:nvSpPr>
        <xdr:cNvPr id="18" name="CheckBox21" hidden="1">
          <a:extLst>
            <a:ext uri="{63B3BB69-23CF-44E3-9099-C40C66FF867C}">
              <a14:compatExt xmlns:a14="http://schemas.microsoft.com/office/drawing/2010/main" spid="_x0000_s6161"/>
            </a:ext>
            <a:ext uri="{FF2B5EF4-FFF2-40B4-BE49-F238E27FC236}">
              <a16:creationId xmlns:a16="http://schemas.microsoft.com/office/drawing/2014/main" id="{00000000-0008-0000-0100-000012000000}"/>
            </a:ext>
          </a:extLst>
        </xdr:cNvPr>
        <xdr:cNvSpPr/>
      </xdr:nvSpPr>
      <xdr:spPr bwMode="auto">
        <a:xfrm>
          <a:off x="3219450" y="4200525"/>
          <a:ext cx="9810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47625</xdr:colOff>
      <xdr:row>20</xdr:row>
      <xdr:rowOff>9525</xdr:rowOff>
    </xdr:from>
    <xdr:to>
      <xdr:col>29</xdr:col>
      <xdr:colOff>57150</xdr:colOff>
      <xdr:row>21</xdr:row>
      <xdr:rowOff>0</xdr:rowOff>
    </xdr:to>
    <xdr:sp macro="" textlink="">
      <xdr:nvSpPr>
        <xdr:cNvPr id="19" name="CheckBox22" hidden="1">
          <a:extLst>
            <a:ext uri="{63B3BB69-23CF-44E3-9099-C40C66FF867C}">
              <a14:compatExt xmlns:a14="http://schemas.microsoft.com/office/drawing/2010/main" spid="_x0000_s6162"/>
            </a:ext>
            <a:ext uri="{FF2B5EF4-FFF2-40B4-BE49-F238E27FC236}">
              <a16:creationId xmlns:a16="http://schemas.microsoft.com/office/drawing/2014/main" id="{00000000-0008-0000-0100-000013000000}"/>
            </a:ext>
          </a:extLst>
        </xdr:cNvPr>
        <xdr:cNvSpPr/>
      </xdr:nvSpPr>
      <xdr:spPr bwMode="auto">
        <a:xfrm>
          <a:off x="4238625" y="4200525"/>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85725</xdr:colOff>
      <xdr:row>20</xdr:row>
      <xdr:rowOff>9525</xdr:rowOff>
    </xdr:from>
    <xdr:to>
      <xdr:col>34</xdr:col>
      <xdr:colOff>76200</xdr:colOff>
      <xdr:row>21</xdr:row>
      <xdr:rowOff>0</xdr:rowOff>
    </xdr:to>
    <xdr:sp macro="" textlink="">
      <xdr:nvSpPr>
        <xdr:cNvPr id="20" name="CheckBox23" hidden="1">
          <a:extLst>
            <a:ext uri="{63B3BB69-23CF-44E3-9099-C40C66FF867C}">
              <a14:compatExt xmlns:a14="http://schemas.microsoft.com/office/drawing/2010/main" spid="_x0000_s6163"/>
            </a:ext>
            <a:ext uri="{FF2B5EF4-FFF2-40B4-BE49-F238E27FC236}">
              <a16:creationId xmlns:a16="http://schemas.microsoft.com/office/drawing/2014/main" id="{00000000-0008-0000-0100-000014000000}"/>
            </a:ext>
          </a:extLst>
        </xdr:cNvPr>
        <xdr:cNvSpPr/>
      </xdr:nvSpPr>
      <xdr:spPr bwMode="auto">
        <a:xfrm>
          <a:off x="5400675" y="4200525"/>
          <a:ext cx="6000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95250</xdr:colOff>
      <xdr:row>20</xdr:row>
      <xdr:rowOff>9525</xdr:rowOff>
    </xdr:from>
    <xdr:to>
      <xdr:col>36</xdr:col>
      <xdr:colOff>0</xdr:colOff>
      <xdr:row>21</xdr:row>
      <xdr:rowOff>0</xdr:rowOff>
    </xdr:to>
    <xdr:sp macro="" textlink="">
      <xdr:nvSpPr>
        <xdr:cNvPr id="21" name="CheckBox24" hidden="1">
          <a:extLst>
            <a:ext uri="{63B3BB69-23CF-44E3-9099-C40C66FF867C}">
              <a14:compatExt xmlns:a14="http://schemas.microsoft.com/office/drawing/2010/main" spid="_x0000_s6164"/>
            </a:ext>
            <a:ext uri="{FF2B5EF4-FFF2-40B4-BE49-F238E27FC236}">
              <a16:creationId xmlns:a16="http://schemas.microsoft.com/office/drawing/2014/main" id="{00000000-0008-0000-0100-000015000000}"/>
            </a:ext>
          </a:extLst>
        </xdr:cNvPr>
        <xdr:cNvSpPr/>
      </xdr:nvSpPr>
      <xdr:spPr bwMode="auto">
        <a:xfrm>
          <a:off x="6019800" y="4200525"/>
          <a:ext cx="81915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85725</xdr:colOff>
      <xdr:row>55</xdr:row>
      <xdr:rowOff>9525</xdr:rowOff>
    </xdr:from>
    <xdr:to>
      <xdr:col>3</xdr:col>
      <xdr:colOff>285750</xdr:colOff>
      <xdr:row>56</xdr:row>
      <xdr:rowOff>0</xdr:rowOff>
    </xdr:to>
    <xdr:sp macro="" textlink="">
      <xdr:nvSpPr>
        <xdr:cNvPr id="22" name="CheckBox25" hidden="1">
          <a:extLst>
            <a:ext uri="{63B3BB69-23CF-44E3-9099-C40C66FF867C}">
              <a14:compatExt xmlns:a14="http://schemas.microsoft.com/office/drawing/2010/main" spid="_x0000_s6165"/>
            </a:ext>
            <a:ext uri="{FF2B5EF4-FFF2-40B4-BE49-F238E27FC236}">
              <a16:creationId xmlns:a16="http://schemas.microsoft.com/office/drawing/2014/main" id="{00000000-0008-0000-0100-000016000000}"/>
            </a:ext>
          </a:extLst>
        </xdr:cNvPr>
        <xdr:cNvSpPr/>
      </xdr:nvSpPr>
      <xdr:spPr bwMode="auto">
        <a:xfrm>
          <a:off x="609600" y="12439650"/>
          <a:ext cx="5048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0</xdr:col>
      <xdr:colOff>76200</xdr:colOff>
      <xdr:row>52</xdr:row>
      <xdr:rowOff>9525</xdr:rowOff>
    </xdr:from>
    <xdr:to>
      <xdr:col>1</xdr:col>
      <xdr:colOff>285750</xdr:colOff>
      <xdr:row>53</xdr:row>
      <xdr:rowOff>0</xdr:rowOff>
    </xdr:to>
    <xdr:sp macro="" textlink="">
      <xdr:nvSpPr>
        <xdr:cNvPr id="23" name="CheckBox27" hidden="1">
          <a:extLst>
            <a:ext uri="{63B3BB69-23CF-44E3-9099-C40C66FF867C}">
              <a14:compatExt xmlns:a14="http://schemas.microsoft.com/office/drawing/2010/main" spid="_x0000_s6166"/>
            </a:ext>
            <a:ext uri="{FF2B5EF4-FFF2-40B4-BE49-F238E27FC236}">
              <a16:creationId xmlns:a16="http://schemas.microsoft.com/office/drawing/2014/main" id="{00000000-0008-0000-0100-000017000000}"/>
            </a:ext>
          </a:extLst>
        </xdr:cNvPr>
        <xdr:cNvSpPr/>
      </xdr:nvSpPr>
      <xdr:spPr bwMode="auto">
        <a:xfrm>
          <a:off x="76200" y="11725275"/>
          <a:ext cx="4286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76200</xdr:colOff>
      <xdr:row>52</xdr:row>
      <xdr:rowOff>9525</xdr:rowOff>
    </xdr:from>
    <xdr:to>
      <xdr:col>3</xdr:col>
      <xdr:colOff>228600</xdr:colOff>
      <xdr:row>53</xdr:row>
      <xdr:rowOff>0</xdr:rowOff>
    </xdr:to>
    <xdr:sp macro="" textlink="">
      <xdr:nvSpPr>
        <xdr:cNvPr id="24" name="CheckBox28" hidden="1">
          <a:extLst>
            <a:ext uri="{63B3BB69-23CF-44E3-9099-C40C66FF867C}">
              <a14:compatExt xmlns:a14="http://schemas.microsoft.com/office/drawing/2010/main" spid="_x0000_s6167"/>
            </a:ext>
            <a:ext uri="{FF2B5EF4-FFF2-40B4-BE49-F238E27FC236}">
              <a16:creationId xmlns:a16="http://schemas.microsoft.com/office/drawing/2014/main" id="{00000000-0008-0000-0100-000018000000}"/>
            </a:ext>
          </a:extLst>
        </xdr:cNvPr>
        <xdr:cNvSpPr/>
      </xdr:nvSpPr>
      <xdr:spPr bwMode="auto">
        <a:xfrm>
          <a:off x="600075" y="11725275"/>
          <a:ext cx="4572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38100</xdr:colOff>
      <xdr:row>55</xdr:row>
      <xdr:rowOff>9525</xdr:rowOff>
    </xdr:from>
    <xdr:to>
      <xdr:col>29</xdr:col>
      <xdr:colOff>123825</xdr:colOff>
      <xdr:row>56</xdr:row>
      <xdr:rowOff>0</xdr:rowOff>
    </xdr:to>
    <xdr:sp macro="" textlink="">
      <xdr:nvSpPr>
        <xdr:cNvPr id="25" name="CheckBox29" hidden="1">
          <a:extLst>
            <a:ext uri="{63B3BB69-23CF-44E3-9099-C40C66FF867C}">
              <a14:compatExt xmlns:a14="http://schemas.microsoft.com/office/drawing/2010/main" spid="_x0000_s6168"/>
            </a:ext>
            <a:ext uri="{FF2B5EF4-FFF2-40B4-BE49-F238E27FC236}">
              <a16:creationId xmlns:a16="http://schemas.microsoft.com/office/drawing/2014/main" id="{00000000-0008-0000-0100-000019000000}"/>
            </a:ext>
          </a:extLst>
        </xdr:cNvPr>
        <xdr:cNvSpPr/>
      </xdr:nvSpPr>
      <xdr:spPr bwMode="auto">
        <a:xfrm>
          <a:off x="5505450" y="12439650"/>
          <a:ext cx="5429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40</xdr:col>
      <xdr:colOff>76200</xdr:colOff>
      <xdr:row>55</xdr:row>
      <xdr:rowOff>9525</xdr:rowOff>
    </xdr:from>
    <xdr:to>
      <xdr:col>43</xdr:col>
      <xdr:colOff>66675</xdr:colOff>
      <xdr:row>56</xdr:row>
      <xdr:rowOff>0</xdr:rowOff>
    </xdr:to>
    <xdr:sp macro="" textlink="">
      <xdr:nvSpPr>
        <xdr:cNvPr id="26" name="CheckBox30" hidden="1">
          <a:extLst>
            <a:ext uri="{63B3BB69-23CF-44E3-9099-C40C66FF867C}">
              <a14:compatExt xmlns:a14="http://schemas.microsoft.com/office/drawing/2010/main" spid="_x0000_s6169"/>
            </a:ext>
            <a:ext uri="{FF2B5EF4-FFF2-40B4-BE49-F238E27FC236}">
              <a16:creationId xmlns:a16="http://schemas.microsoft.com/office/drawing/2014/main" id="{00000000-0008-0000-0100-00001A000000}"/>
            </a:ext>
          </a:extLst>
        </xdr:cNvPr>
        <xdr:cNvSpPr/>
      </xdr:nvSpPr>
      <xdr:spPr bwMode="auto">
        <a:xfrm>
          <a:off x="7524750" y="12439650"/>
          <a:ext cx="4476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xdr:colOff>
      <xdr:row>39</xdr:row>
      <xdr:rowOff>9525</xdr:rowOff>
    </xdr:from>
    <xdr:to>
      <xdr:col>23</xdr:col>
      <xdr:colOff>142875</xdr:colOff>
      <xdr:row>40</xdr:row>
      <xdr:rowOff>0</xdr:rowOff>
    </xdr:to>
    <xdr:sp macro="" textlink="">
      <xdr:nvSpPr>
        <xdr:cNvPr id="27" name="CheckBox33" hidden="1">
          <a:extLst>
            <a:ext uri="{63B3BB69-23CF-44E3-9099-C40C66FF867C}">
              <a14:compatExt xmlns:a14="http://schemas.microsoft.com/office/drawing/2010/main" spid="_x0000_s6170"/>
            </a:ext>
            <a:ext uri="{FF2B5EF4-FFF2-40B4-BE49-F238E27FC236}">
              <a16:creationId xmlns:a16="http://schemas.microsoft.com/office/drawing/2014/main" id="{00000000-0008-0000-0100-00001B000000}"/>
            </a:ext>
          </a:extLst>
        </xdr:cNvPr>
        <xdr:cNvSpPr/>
      </xdr:nvSpPr>
      <xdr:spPr bwMode="auto">
        <a:xfrm>
          <a:off x="4200525" y="8601075"/>
          <a:ext cx="59055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114300</xdr:colOff>
      <xdr:row>39</xdr:row>
      <xdr:rowOff>9525</xdr:rowOff>
    </xdr:from>
    <xdr:to>
      <xdr:col>17</xdr:col>
      <xdr:colOff>9525</xdr:colOff>
      <xdr:row>40</xdr:row>
      <xdr:rowOff>0</xdr:rowOff>
    </xdr:to>
    <xdr:sp macro="" textlink="">
      <xdr:nvSpPr>
        <xdr:cNvPr id="28" name="CheckBox34" hidden="1">
          <a:extLst>
            <a:ext uri="{63B3BB69-23CF-44E3-9099-C40C66FF867C}">
              <a14:compatExt xmlns:a14="http://schemas.microsoft.com/office/drawing/2010/main" spid="_x0000_s6171"/>
            </a:ext>
            <a:ext uri="{FF2B5EF4-FFF2-40B4-BE49-F238E27FC236}">
              <a16:creationId xmlns:a16="http://schemas.microsoft.com/office/drawing/2014/main" id="{00000000-0008-0000-0100-00001C000000}"/>
            </a:ext>
          </a:extLst>
        </xdr:cNvPr>
        <xdr:cNvSpPr/>
      </xdr:nvSpPr>
      <xdr:spPr bwMode="auto">
        <a:xfrm>
          <a:off x="2771775" y="8601075"/>
          <a:ext cx="112395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xdr:col>
      <xdr:colOff>171450</xdr:colOff>
      <xdr:row>39</xdr:row>
      <xdr:rowOff>9525</xdr:rowOff>
    </xdr:from>
    <xdr:to>
      <xdr:col>8</xdr:col>
      <xdr:colOff>9525</xdr:colOff>
      <xdr:row>40</xdr:row>
      <xdr:rowOff>0</xdr:rowOff>
    </xdr:to>
    <xdr:sp macro="" textlink="">
      <xdr:nvSpPr>
        <xdr:cNvPr id="29" name="CheckBox35" hidden="1">
          <a:extLst>
            <a:ext uri="{63B3BB69-23CF-44E3-9099-C40C66FF867C}">
              <a14:compatExt xmlns:a14="http://schemas.microsoft.com/office/drawing/2010/main" spid="_x0000_s6172"/>
            </a:ext>
            <a:ext uri="{FF2B5EF4-FFF2-40B4-BE49-F238E27FC236}">
              <a16:creationId xmlns:a16="http://schemas.microsoft.com/office/drawing/2014/main" id="{00000000-0008-0000-0100-00001D000000}"/>
            </a:ext>
          </a:extLst>
        </xdr:cNvPr>
        <xdr:cNvSpPr/>
      </xdr:nvSpPr>
      <xdr:spPr bwMode="auto">
        <a:xfrm>
          <a:off x="1304925" y="8601075"/>
          <a:ext cx="10572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19050</xdr:colOff>
      <xdr:row>45</xdr:row>
      <xdr:rowOff>9525</xdr:rowOff>
    </xdr:from>
    <xdr:to>
      <xdr:col>24</xdr:col>
      <xdr:colOff>142875</xdr:colOff>
      <xdr:row>46</xdr:row>
      <xdr:rowOff>0</xdr:rowOff>
    </xdr:to>
    <xdr:sp macro="" textlink="">
      <xdr:nvSpPr>
        <xdr:cNvPr id="30" name="CheckBox3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1E000000}"/>
            </a:ext>
          </a:extLst>
        </xdr:cNvPr>
        <xdr:cNvSpPr/>
      </xdr:nvSpPr>
      <xdr:spPr bwMode="auto">
        <a:xfrm>
          <a:off x="4362450" y="10058400"/>
          <a:ext cx="6096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38100</xdr:colOff>
      <xdr:row>40</xdr:row>
      <xdr:rowOff>9525</xdr:rowOff>
    </xdr:from>
    <xdr:to>
      <xdr:col>33</xdr:col>
      <xdr:colOff>9525</xdr:colOff>
      <xdr:row>41</xdr:row>
      <xdr:rowOff>0</xdr:rowOff>
    </xdr:to>
    <xdr:sp macro="" textlink="">
      <xdr:nvSpPr>
        <xdr:cNvPr id="31" name="CheckBox37" hidden="1">
          <a:extLst>
            <a:ext uri="{63B3BB69-23CF-44E3-9099-C40C66FF867C}">
              <a14:compatExt xmlns:a14="http://schemas.microsoft.com/office/drawing/2010/main" spid="_x0000_s6174"/>
            </a:ext>
            <a:ext uri="{FF2B5EF4-FFF2-40B4-BE49-F238E27FC236}">
              <a16:creationId xmlns:a16="http://schemas.microsoft.com/office/drawing/2014/main" id="{00000000-0008-0000-0100-00001F000000}"/>
            </a:ext>
          </a:extLst>
        </xdr:cNvPr>
        <xdr:cNvSpPr/>
      </xdr:nvSpPr>
      <xdr:spPr bwMode="auto">
        <a:xfrm>
          <a:off x="5353050" y="8839200"/>
          <a:ext cx="8858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66675</xdr:colOff>
      <xdr:row>45</xdr:row>
      <xdr:rowOff>9525</xdr:rowOff>
    </xdr:from>
    <xdr:to>
      <xdr:col>16</xdr:col>
      <xdr:colOff>19050</xdr:colOff>
      <xdr:row>46</xdr:row>
      <xdr:rowOff>0</xdr:rowOff>
    </xdr:to>
    <xdr:sp macro="" textlink="">
      <xdr:nvSpPr>
        <xdr:cNvPr id="32" name="CheckBox38" hidden="1">
          <a:extLst>
            <a:ext uri="{63B3BB69-23CF-44E3-9099-C40C66FF867C}">
              <a14:compatExt xmlns:a14="http://schemas.microsoft.com/office/drawing/2010/main" spid="_x0000_s6175"/>
            </a:ext>
            <a:ext uri="{FF2B5EF4-FFF2-40B4-BE49-F238E27FC236}">
              <a16:creationId xmlns:a16="http://schemas.microsoft.com/office/drawing/2014/main" id="{00000000-0008-0000-0100-000020000000}"/>
            </a:ext>
          </a:extLst>
        </xdr:cNvPr>
        <xdr:cNvSpPr/>
      </xdr:nvSpPr>
      <xdr:spPr bwMode="auto">
        <a:xfrm>
          <a:off x="3190875" y="10058400"/>
          <a:ext cx="5619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0</xdr:colOff>
      <xdr:row>45</xdr:row>
      <xdr:rowOff>9525</xdr:rowOff>
    </xdr:from>
    <xdr:to>
      <xdr:col>24</xdr:col>
      <xdr:colOff>0</xdr:colOff>
      <xdr:row>46</xdr:row>
      <xdr:rowOff>0</xdr:rowOff>
    </xdr:to>
    <xdr:sp macro="" textlink="">
      <xdr:nvSpPr>
        <xdr:cNvPr id="33" name="CheckBox3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21000000}"/>
            </a:ext>
          </a:extLst>
        </xdr:cNvPr>
        <xdr:cNvSpPr/>
      </xdr:nvSpPr>
      <xdr:spPr bwMode="auto">
        <a:xfrm>
          <a:off x="4829175" y="10058400"/>
          <a:ext cx="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45</xdr:row>
      <xdr:rowOff>9525</xdr:rowOff>
    </xdr:from>
    <xdr:to>
      <xdr:col>21</xdr:col>
      <xdr:colOff>19050</xdr:colOff>
      <xdr:row>46</xdr:row>
      <xdr:rowOff>0</xdr:rowOff>
    </xdr:to>
    <xdr:sp macro="" textlink="">
      <xdr:nvSpPr>
        <xdr:cNvPr id="34" name="CheckBox40" hidden="1">
          <a:extLst>
            <a:ext uri="{63B3BB69-23CF-44E3-9099-C40C66FF867C}">
              <a14:compatExt xmlns:a14="http://schemas.microsoft.com/office/drawing/2010/main" spid="_x0000_s6177"/>
            </a:ext>
            <a:ext uri="{FF2B5EF4-FFF2-40B4-BE49-F238E27FC236}">
              <a16:creationId xmlns:a16="http://schemas.microsoft.com/office/drawing/2014/main" id="{00000000-0008-0000-0100-000022000000}"/>
            </a:ext>
          </a:extLst>
        </xdr:cNvPr>
        <xdr:cNvSpPr/>
      </xdr:nvSpPr>
      <xdr:spPr bwMode="auto">
        <a:xfrm>
          <a:off x="3829050" y="10058400"/>
          <a:ext cx="5334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xdr:col>
      <xdr:colOff>171450</xdr:colOff>
      <xdr:row>41</xdr:row>
      <xdr:rowOff>9525</xdr:rowOff>
    </xdr:from>
    <xdr:to>
      <xdr:col>21</xdr:col>
      <xdr:colOff>95250</xdr:colOff>
      <xdr:row>42</xdr:row>
      <xdr:rowOff>0</xdr:rowOff>
    </xdr:to>
    <xdr:sp macro="" textlink="">
      <xdr:nvSpPr>
        <xdr:cNvPr id="35" name="CheckBox41" hidden="1">
          <a:extLst>
            <a:ext uri="{63B3BB69-23CF-44E3-9099-C40C66FF867C}">
              <a14:compatExt xmlns:a14="http://schemas.microsoft.com/office/drawing/2010/main" spid="_x0000_s6178"/>
            </a:ext>
            <a:ext uri="{FF2B5EF4-FFF2-40B4-BE49-F238E27FC236}">
              <a16:creationId xmlns:a16="http://schemas.microsoft.com/office/drawing/2014/main" id="{00000000-0008-0000-0100-000023000000}"/>
            </a:ext>
          </a:extLst>
        </xdr:cNvPr>
        <xdr:cNvSpPr/>
      </xdr:nvSpPr>
      <xdr:spPr bwMode="auto">
        <a:xfrm>
          <a:off x="1304925" y="9077325"/>
          <a:ext cx="31337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35</xdr:col>
      <xdr:colOff>76200</xdr:colOff>
      <xdr:row>39</xdr:row>
      <xdr:rowOff>9525</xdr:rowOff>
    </xdr:from>
    <xdr:to>
      <xdr:col>41</xdr:col>
      <xdr:colOff>76200</xdr:colOff>
      <xdr:row>40</xdr:row>
      <xdr:rowOff>0</xdr:rowOff>
    </xdr:to>
    <xdr:sp macro="" textlink="">
      <xdr:nvSpPr>
        <xdr:cNvPr id="36" name="CheckBox42" hidden="1">
          <a:extLst>
            <a:ext uri="{63B3BB69-23CF-44E3-9099-C40C66FF867C}">
              <a14:compatExt xmlns:a14="http://schemas.microsoft.com/office/drawing/2010/main" spid="_x0000_s6179"/>
            </a:ext>
            <a:ext uri="{FF2B5EF4-FFF2-40B4-BE49-F238E27FC236}">
              <a16:creationId xmlns:a16="http://schemas.microsoft.com/office/drawing/2014/main" id="{00000000-0008-0000-0100-000024000000}"/>
            </a:ext>
          </a:extLst>
        </xdr:cNvPr>
        <xdr:cNvSpPr/>
      </xdr:nvSpPr>
      <xdr:spPr bwMode="auto">
        <a:xfrm>
          <a:off x="6610350" y="8601075"/>
          <a:ext cx="9144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xdr:col>
      <xdr:colOff>171450</xdr:colOff>
      <xdr:row>40</xdr:row>
      <xdr:rowOff>9525</xdr:rowOff>
    </xdr:from>
    <xdr:to>
      <xdr:col>8</xdr:col>
      <xdr:colOff>19050</xdr:colOff>
      <xdr:row>41</xdr:row>
      <xdr:rowOff>0</xdr:rowOff>
    </xdr:to>
    <xdr:sp macro="" textlink="">
      <xdr:nvSpPr>
        <xdr:cNvPr id="37" name="CheckBox43" hidden="1">
          <a:extLst>
            <a:ext uri="{63B3BB69-23CF-44E3-9099-C40C66FF867C}">
              <a14:compatExt xmlns:a14="http://schemas.microsoft.com/office/drawing/2010/main" spid="_x0000_s6180"/>
            </a:ext>
            <a:ext uri="{FF2B5EF4-FFF2-40B4-BE49-F238E27FC236}">
              <a16:creationId xmlns:a16="http://schemas.microsoft.com/office/drawing/2014/main" id="{00000000-0008-0000-0100-000025000000}"/>
            </a:ext>
          </a:extLst>
        </xdr:cNvPr>
        <xdr:cNvSpPr/>
      </xdr:nvSpPr>
      <xdr:spPr bwMode="auto">
        <a:xfrm>
          <a:off x="1304925" y="8839200"/>
          <a:ext cx="10668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114300</xdr:colOff>
      <xdr:row>40</xdr:row>
      <xdr:rowOff>9525</xdr:rowOff>
    </xdr:from>
    <xdr:to>
      <xdr:col>18</xdr:col>
      <xdr:colOff>57150</xdr:colOff>
      <xdr:row>41</xdr:row>
      <xdr:rowOff>0</xdr:rowOff>
    </xdr:to>
    <xdr:sp macro="" textlink="">
      <xdr:nvSpPr>
        <xdr:cNvPr id="38" name="CheckBox44" hidden="1">
          <a:extLst>
            <a:ext uri="{63B3BB69-23CF-44E3-9099-C40C66FF867C}">
              <a14:compatExt xmlns:a14="http://schemas.microsoft.com/office/drawing/2010/main" spid="_x0000_s6181"/>
            </a:ext>
            <a:ext uri="{FF2B5EF4-FFF2-40B4-BE49-F238E27FC236}">
              <a16:creationId xmlns:a16="http://schemas.microsoft.com/office/drawing/2014/main" id="{00000000-0008-0000-0100-000026000000}"/>
            </a:ext>
          </a:extLst>
        </xdr:cNvPr>
        <xdr:cNvSpPr/>
      </xdr:nvSpPr>
      <xdr:spPr bwMode="auto">
        <a:xfrm>
          <a:off x="2771775" y="8839200"/>
          <a:ext cx="13239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19050</xdr:colOff>
      <xdr:row>41</xdr:row>
      <xdr:rowOff>9525</xdr:rowOff>
    </xdr:from>
    <xdr:to>
      <xdr:col>26</xdr:col>
      <xdr:colOff>133350</xdr:colOff>
      <xdr:row>42</xdr:row>
      <xdr:rowOff>0</xdr:rowOff>
    </xdr:to>
    <xdr:sp macro="" textlink="">
      <xdr:nvSpPr>
        <xdr:cNvPr id="39" name="CheckBox45" hidden="1">
          <a:extLst>
            <a:ext uri="{63B3BB69-23CF-44E3-9099-C40C66FF867C}">
              <a14:compatExt xmlns:a14="http://schemas.microsoft.com/office/drawing/2010/main" spid="_x0000_s6182"/>
            </a:ext>
            <a:ext uri="{FF2B5EF4-FFF2-40B4-BE49-F238E27FC236}">
              <a16:creationId xmlns:a16="http://schemas.microsoft.com/office/drawing/2014/main" id="{00000000-0008-0000-0100-000027000000}"/>
            </a:ext>
          </a:extLst>
        </xdr:cNvPr>
        <xdr:cNvSpPr/>
      </xdr:nvSpPr>
      <xdr:spPr bwMode="auto">
        <a:xfrm>
          <a:off x="4210050" y="9077325"/>
          <a:ext cx="108585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19050</xdr:colOff>
      <xdr:row>40</xdr:row>
      <xdr:rowOff>9525</xdr:rowOff>
    </xdr:from>
    <xdr:to>
      <xdr:col>26</xdr:col>
      <xdr:colOff>47625</xdr:colOff>
      <xdr:row>41</xdr:row>
      <xdr:rowOff>0</xdr:rowOff>
    </xdr:to>
    <xdr:sp macro="" textlink="">
      <xdr:nvSpPr>
        <xdr:cNvPr id="40" name="CheckBox46" hidden="1">
          <a:extLst>
            <a:ext uri="{63B3BB69-23CF-44E3-9099-C40C66FF867C}">
              <a14:compatExt xmlns:a14="http://schemas.microsoft.com/office/drawing/2010/main" spid="_x0000_s6183"/>
            </a:ext>
            <a:ext uri="{FF2B5EF4-FFF2-40B4-BE49-F238E27FC236}">
              <a16:creationId xmlns:a16="http://schemas.microsoft.com/office/drawing/2014/main" id="{00000000-0008-0000-0100-000028000000}"/>
            </a:ext>
          </a:extLst>
        </xdr:cNvPr>
        <xdr:cNvSpPr/>
      </xdr:nvSpPr>
      <xdr:spPr bwMode="auto">
        <a:xfrm>
          <a:off x="4210050" y="8839200"/>
          <a:ext cx="10001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38100</xdr:colOff>
      <xdr:row>39</xdr:row>
      <xdr:rowOff>9525</xdr:rowOff>
    </xdr:from>
    <xdr:to>
      <xdr:col>34</xdr:col>
      <xdr:colOff>142875</xdr:colOff>
      <xdr:row>40</xdr:row>
      <xdr:rowOff>0</xdr:rowOff>
    </xdr:to>
    <xdr:sp macro="" textlink="">
      <xdr:nvSpPr>
        <xdr:cNvPr id="41" name="CheckBox47" hidden="1">
          <a:extLst>
            <a:ext uri="{63B3BB69-23CF-44E3-9099-C40C66FF867C}">
              <a14:compatExt xmlns:a14="http://schemas.microsoft.com/office/drawing/2010/main" spid="_x0000_s6184"/>
            </a:ext>
            <a:ext uri="{FF2B5EF4-FFF2-40B4-BE49-F238E27FC236}">
              <a16:creationId xmlns:a16="http://schemas.microsoft.com/office/drawing/2014/main" id="{00000000-0008-0000-0100-000029000000}"/>
            </a:ext>
          </a:extLst>
        </xdr:cNvPr>
        <xdr:cNvSpPr/>
      </xdr:nvSpPr>
      <xdr:spPr bwMode="auto">
        <a:xfrm>
          <a:off x="5353050" y="8601075"/>
          <a:ext cx="11715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xdr:col>
      <xdr:colOff>171450</xdr:colOff>
      <xdr:row>42</xdr:row>
      <xdr:rowOff>9525</xdr:rowOff>
    </xdr:from>
    <xdr:to>
      <xdr:col>18</xdr:col>
      <xdr:colOff>76200</xdr:colOff>
      <xdr:row>43</xdr:row>
      <xdr:rowOff>0</xdr:rowOff>
    </xdr:to>
    <xdr:sp macro="" textlink="">
      <xdr:nvSpPr>
        <xdr:cNvPr id="42" name="CheckBox48" hidden="1">
          <a:extLst>
            <a:ext uri="{63B3BB69-23CF-44E3-9099-C40C66FF867C}">
              <a14:compatExt xmlns:a14="http://schemas.microsoft.com/office/drawing/2010/main" spid="_x0000_s6185"/>
            </a:ext>
            <a:ext uri="{FF2B5EF4-FFF2-40B4-BE49-F238E27FC236}">
              <a16:creationId xmlns:a16="http://schemas.microsoft.com/office/drawing/2014/main" id="{00000000-0008-0000-0100-00002A000000}"/>
            </a:ext>
          </a:extLst>
        </xdr:cNvPr>
        <xdr:cNvSpPr/>
      </xdr:nvSpPr>
      <xdr:spPr bwMode="auto">
        <a:xfrm>
          <a:off x="1304925" y="9315450"/>
          <a:ext cx="28098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28575</xdr:colOff>
      <xdr:row>49</xdr:row>
      <xdr:rowOff>9525</xdr:rowOff>
    </xdr:from>
    <xdr:to>
      <xdr:col>32</xdr:col>
      <xdr:colOff>123825</xdr:colOff>
      <xdr:row>50</xdr:row>
      <xdr:rowOff>0</xdr:rowOff>
    </xdr:to>
    <xdr:sp macro="" textlink="">
      <xdr:nvSpPr>
        <xdr:cNvPr id="43" name="CheckBox49" hidden="1">
          <a:extLst>
            <a:ext uri="{63B3BB69-23CF-44E3-9099-C40C66FF867C}">
              <a14:compatExt xmlns:a14="http://schemas.microsoft.com/office/drawing/2010/main" spid="_x0000_s6186"/>
            </a:ext>
            <a:ext uri="{FF2B5EF4-FFF2-40B4-BE49-F238E27FC236}">
              <a16:creationId xmlns:a16="http://schemas.microsoft.com/office/drawing/2014/main" id="{00000000-0008-0000-0100-00002B000000}"/>
            </a:ext>
          </a:extLst>
        </xdr:cNvPr>
        <xdr:cNvSpPr/>
      </xdr:nvSpPr>
      <xdr:spPr bwMode="auto">
        <a:xfrm>
          <a:off x="5191125" y="11010900"/>
          <a:ext cx="116205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36</xdr:col>
      <xdr:colOff>57150</xdr:colOff>
      <xdr:row>49</xdr:row>
      <xdr:rowOff>9525</xdr:rowOff>
    </xdr:from>
    <xdr:to>
      <xdr:col>44</xdr:col>
      <xdr:colOff>28575</xdr:colOff>
      <xdr:row>50</xdr:row>
      <xdr:rowOff>0</xdr:rowOff>
    </xdr:to>
    <xdr:sp macro="" textlink="">
      <xdr:nvSpPr>
        <xdr:cNvPr id="44" name="CheckBox51" hidden="1">
          <a:extLst>
            <a:ext uri="{63B3BB69-23CF-44E3-9099-C40C66FF867C}">
              <a14:compatExt xmlns:a14="http://schemas.microsoft.com/office/drawing/2010/main" spid="_x0000_s6187"/>
            </a:ext>
            <a:ext uri="{FF2B5EF4-FFF2-40B4-BE49-F238E27FC236}">
              <a16:creationId xmlns:a16="http://schemas.microsoft.com/office/drawing/2014/main" id="{00000000-0008-0000-0100-00002C000000}"/>
            </a:ext>
          </a:extLst>
        </xdr:cNvPr>
        <xdr:cNvSpPr/>
      </xdr:nvSpPr>
      <xdr:spPr bwMode="auto">
        <a:xfrm>
          <a:off x="6896100" y="11010900"/>
          <a:ext cx="11906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9525</xdr:colOff>
      <xdr:row>45</xdr:row>
      <xdr:rowOff>9525</xdr:rowOff>
    </xdr:from>
    <xdr:to>
      <xdr:col>29</xdr:col>
      <xdr:colOff>57150</xdr:colOff>
      <xdr:row>46</xdr:row>
      <xdr:rowOff>0</xdr:rowOff>
    </xdr:to>
    <xdr:sp macro="" textlink="">
      <xdr:nvSpPr>
        <xdr:cNvPr id="45" name="CheckBox53" hidden="1">
          <a:extLst>
            <a:ext uri="{63B3BB69-23CF-44E3-9099-C40C66FF867C}">
              <a14:compatExt xmlns:a14="http://schemas.microsoft.com/office/drawing/2010/main" spid="_x0000_s6188"/>
            </a:ext>
            <a:ext uri="{FF2B5EF4-FFF2-40B4-BE49-F238E27FC236}">
              <a16:creationId xmlns:a16="http://schemas.microsoft.com/office/drawing/2014/main" id="{00000000-0008-0000-0100-00002D000000}"/>
            </a:ext>
          </a:extLst>
        </xdr:cNvPr>
        <xdr:cNvSpPr/>
      </xdr:nvSpPr>
      <xdr:spPr bwMode="auto">
        <a:xfrm>
          <a:off x="5019675" y="10058400"/>
          <a:ext cx="5048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29</xdr:col>
      <xdr:colOff>133350</xdr:colOff>
      <xdr:row>45</xdr:row>
      <xdr:rowOff>9525</xdr:rowOff>
    </xdr:from>
    <xdr:to>
      <xdr:col>33</xdr:col>
      <xdr:colOff>47625</xdr:colOff>
      <xdr:row>46</xdr:row>
      <xdr:rowOff>0</xdr:rowOff>
    </xdr:to>
    <xdr:sp macro="" textlink="">
      <xdr:nvSpPr>
        <xdr:cNvPr id="46" name="CheckBox54" hidden="1">
          <a:extLst>
            <a:ext uri="{63B3BB69-23CF-44E3-9099-C40C66FF867C}">
              <a14:compatExt xmlns:a14="http://schemas.microsoft.com/office/drawing/2010/main" spid="_x0000_s6189"/>
            </a:ext>
            <a:ext uri="{FF2B5EF4-FFF2-40B4-BE49-F238E27FC236}">
              <a16:creationId xmlns:a16="http://schemas.microsoft.com/office/drawing/2014/main" id="{00000000-0008-0000-0100-00002E000000}"/>
            </a:ext>
          </a:extLst>
        </xdr:cNvPr>
        <xdr:cNvSpPr/>
      </xdr:nvSpPr>
      <xdr:spPr bwMode="auto">
        <a:xfrm>
          <a:off x="5600700" y="10058400"/>
          <a:ext cx="5238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33</xdr:col>
      <xdr:colOff>142875</xdr:colOff>
      <xdr:row>45</xdr:row>
      <xdr:rowOff>9525</xdr:rowOff>
    </xdr:from>
    <xdr:to>
      <xdr:col>37</xdr:col>
      <xdr:colOff>28575</xdr:colOff>
      <xdr:row>46</xdr:row>
      <xdr:rowOff>0</xdr:rowOff>
    </xdr:to>
    <xdr:sp macro="" textlink="">
      <xdr:nvSpPr>
        <xdr:cNvPr id="47" name="CheckBox55" hidden="1">
          <a:extLst>
            <a:ext uri="{63B3BB69-23CF-44E3-9099-C40C66FF867C}">
              <a14:compatExt xmlns:a14="http://schemas.microsoft.com/office/drawing/2010/main" spid="_x0000_s6190"/>
            </a:ext>
            <a:ext uri="{FF2B5EF4-FFF2-40B4-BE49-F238E27FC236}">
              <a16:creationId xmlns:a16="http://schemas.microsoft.com/office/drawing/2014/main" id="{00000000-0008-0000-0100-00002F000000}"/>
            </a:ext>
          </a:extLst>
        </xdr:cNvPr>
        <xdr:cNvSpPr/>
      </xdr:nvSpPr>
      <xdr:spPr bwMode="auto">
        <a:xfrm>
          <a:off x="6219825" y="10058400"/>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36</xdr:col>
      <xdr:colOff>0</xdr:colOff>
      <xdr:row>45</xdr:row>
      <xdr:rowOff>9525</xdr:rowOff>
    </xdr:from>
    <xdr:to>
      <xdr:col>39</xdr:col>
      <xdr:colOff>104775</xdr:colOff>
      <xdr:row>46</xdr:row>
      <xdr:rowOff>0</xdr:rowOff>
    </xdr:to>
    <xdr:sp macro="" textlink="">
      <xdr:nvSpPr>
        <xdr:cNvPr id="48" name="CheckBox56" hidden="1">
          <a:extLst>
            <a:ext uri="{63B3BB69-23CF-44E3-9099-C40C66FF867C}">
              <a14:compatExt xmlns:a14="http://schemas.microsoft.com/office/drawing/2010/main" spid="_x0000_s6191"/>
            </a:ext>
            <a:ext uri="{FF2B5EF4-FFF2-40B4-BE49-F238E27FC236}">
              <a16:creationId xmlns:a16="http://schemas.microsoft.com/office/drawing/2014/main" id="{00000000-0008-0000-0100-000030000000}"/>
            </a:ext>
          </a:extLst>
        </xdr:cNvPr>
        <xdr:cNvSpPr/>
      </xdr:nvSpPr>
      <xdr:spPr bwMode="auto">
        <a:xfrm>
          <a:off x="6838950" y="10058400"/>
          <a:ext cx="5619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66675</xdr:colOff>
      <xdr:row>46</xdr:row>
      <xdr:rowOff>9525</xdr:rowOff>
    </xdr:from>
    <xdr:to>
      <xdr:col>16</xdr:col>
      <xdr:colOff>38100</xdr:colOff>
      <xdr:row>47</xdr:row>
      <xdr:rowOff>0</xdr:rowOff>
    </xdr:to>
    <xdr:sp macro="" textlink="">
      <xdr:nvSpPr>
        <xdr:cNvPr id="49" name="CheckBox58" hidden="1">
          <a:extLst>
            <a:ext uri="{63B3BB69-23CF-44E3-9099-C40C66FF867C}">
              <a14:compatExt xmlns:a14="http://schemas.microsoft.com/office/drawing/2010/main" spid="_x0000_s6192"/>
            </a:ext>
            <a:ext uri="{FF2B5EF4-FFF2-40B4-BE49-F238E27FC236}">
              <a16:creationId xmlns:a16="http://schemas.microsoft.com/office/drawing/2014/main" id="{00000000-0008-0000-0100-000031000000}"/>
            </a:ext>
          </a:extLst>
        </xdr:cNvPr>
        <xdr:cNvSpPr/>
      </xdr:nvSpPr>
      <xdr:spPr bwMode="auto">
        <a:xfrm>
          <a:off x="3190875" y="10296525"/>
          <a:ext cx="5810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0</xdr:colOff>
      <xdr:row>46</xdr:row>
      <xdr:rowOff>9525</xdr:rowOff>
    </xdr:from>
    <xdr:to>
      <xdr:col>23</xdr:col>
      <xdr:colOff>0</xdr:colOff>
      <xdr:row>47</xdr:row>
      <xdr:rowOff>0</xdr:rowOff>
    </xdr:to>
    <xdr:sp macro="" textlink="">
      <xdr:nvSpPr>
        <xdr:cNvPr id="50" name="CheckBox59" hidden="1">
          <a:extLst>
            <a:ext uri="{63B3BB69-23CF-44E3-9099-C40C66FF867C}">
              <a14:compatExt xmlns:a14="http://schemas.microsoft.com/office/drawing/2010/main" spid="_x0000_s6193"/>
            </a:ext>
            <a:ext uri="{FF2B5EF4-FFF2-40B4-BE49-F238E27FC236}">
              <a16:creationId xmlns:a16="http://schemas.microsoft.com/office/drawing/2014/main" id="{00000000-0008-0000-0100-000032000000}"/>
            </a:ext>
          </a:extLst>
        </xdr:cNvPr>
        <xdr:cNvSpPr/>
      </xdr:nvSpPr>
      <xdr:spPr bwMode="auto">
        <a:xfrm>
          <a:off x="4829175" y="10296525"/>
          <a:ext cx="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9525</xdr:colOff>
      <xdr:row>46</xdr:row>
      <xdr:rowOff>9525</xdr:rowOff>
    </xdr:from>
    <xdr:to>
      <xdr:col>27</xdr:col>
      <xdr:colOff>123825</xdr:colOff>
      <xdr:row>47</xdr:row>
      <xdr:rowOff>0</xdr:rowOff>
    </xdr:to>
    <xdr:sp macro="" textlink="">
      <xdr:nvSpPr>
        <xdr:cNvPr id="51" name="CheckBox60" hidden="1">
          <a:extLst>
            <a:ext uri="{63B3BB69-23CF-44E3-9099-C40C66FF867C}">
              <a14:compatExt xmlns:a14="http://schemas.microsoft.com/office/drawing/2010/main" spid="_x0000_s6194"/>
            </a:ext>
            <a:ext uri="{FF2B5EF4-FFF2-40B4-BE49-F238E27FC236}">
              <a16:creationId xmlns:a16="http://schemas.microsoft.com/office/drawing/2014/main" id="{00000000-0008-0000-0100-000033000000}"/>
            </a:ext>
          </a:extLst>
        </xdr:cNvPr>
        <xdr:cNvSpPr/>
      </xdr:nvSpPr>
      <xdr:spPr bwMode="auto">
        <a:xfrm>
          <a:off x="5019675" y="10296525"/>
          <a:ext cx="5715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133350</xdr:colOff>
      <xdr:row>46</xdr:row>
      <xdr:rowOff>9525</xdr:rowOff>
    </xdr:from>
    <xdr:to>
      <xdr:col>31</xdr:col>
      <xdr:colOff>95250</xdr:colOff>
      <xdr:row>47</xdr:row>
      <xdr:rowOff>0</xdr:rowOff>
    </xdr:to>
    <xdr:sp macro="" textlink="">
      <xdr:nvSpPr>
        <xdr:cNvPr id="52" name="CheckBox61" hidden="1">
          <a:extLst>
            <a:ext uri="{63B3BB69-23CF-44E3-9099-C40C66FF867C}">
              <a14:compatExt xmlns:a14="http://schemas.microsoft.com/office/drawing/2010/main" spid="_x0000_s6195"/>
            </a:ext>
            <a:ext uri="{FF2B5EF4-FFF2-40B4-BE49-F238E27FC236}">
              <a16:creationId xmlns:a16="http://schemas.microsoft.com/office/drawing/2014/main" id="{00000000-0008-0000-0100-000034000000}"/>
            </a:ext>
          </a:extLst>
        </xdr:cNvPr>
        <xdr:cNvSpPr/>
      </xdr:nvSpPr>
      <xdr:spPr bwMode="auto">
        <a:xfrm>
          <a:off x="5600700" y="10296525"/>
          <a:ext cx="5715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142875</xdr:colOff>
      <xdr:row>46</xdr:row>
      <xdr:rowOff>9525</xdr:rowOff>
    </xdr:from>
    <xdr:to>
      <xdr:col>35</xdr:col>
      <xdr:colOff>38100</xdr:colOff>
      <xdr:row>47</xdr:row>
      <xdr:rowOff>0</xdr:rowOff>
    </xdr:to>
    <xdr:sp macro="" textlink="">
      <xdr:nvSpPr>
        <xdr:cNvPr id="53" name="CheckBox62" hidden="1">
          <a:extLst>
            <a:ext uri="{63B3BB69-23CF-44E3-9099-C40C66FF867C}">
              <a14:compatExt xmlns:a14="http://schemas.microsoft.com/office/drawing/2010/main" spid="_x0000_s6196"/>
            </a:ext>
            <a:ext uri="{FF2B5EF4-FFF2-40B4-BE49-F238E27FC236}">
              <a16:creationId xmlns:a16="http://schemas.microsoft.com/office/drawing/2014/main" id="{00000000-0008-0000-0100-000035000000}"/>
            </a:ext>
          </a:extLst>
        </xdr:cNvPr>
        <xdr:cNvSpPr/>
      </xdr:nvSpPr>
      <xdr:spPr bwMode="auto">
        <a:xfrm>
          <a:off x="6219825" y="10296525"/>
          <a:ext cx="5048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36</xdr:col>
      <xdr:colOff>0</xdr:colOff>
      <xdr:row>46</xdr:row>
      <xdr:rowOff>9525</xdr:rowOff>
    </xdr:from>
    <xdr:to>
      <xdr:col>39</xdr:col>
      <xdr:colOff>0</xdr:colOff>
      <xdr:row>47</xdr:row>
      <xdr:rowOff>0</xdr:rowOff>
    </xdr:to>
    <xdr:sp macro="" textlink="">
      <xdr:nvSpPr>
        <xdr:cNvPr id="54" name="CheckBox63" hidden="1">
          <a:extLst>
            <a:ext uri="{63B3BB69-23CF-44E3-9099-C40C66FF867C}">
              <a14:compatExt xmlns:a14="http://schemas.microsoft.com/office/drawing/2010/main" spid="_x0000_s6197"/>
            </a:ext>
            <a:ext uri="{FF2B5EF4-FFF2-40B4-BE49-F238E27FC236}">
              <a16:creationId xmlns:a16="http://schemas.microsoft.com/office/drawing/2014/main" id="{00000000-0008-0000-0100-000036000000}"/>
            </a:ext>
          </a:extLst>
        </xdr:cNvPr>
        <xdr:cNvSpPr/>
      </xdr:nvSpPr>
      <xdr:spPr bwMode="auto">
        <a:xfrm>
          <a:off x="6838950" y="10296525"/>
          <a:ext cx="4572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48</xdr:row>
      <xdr:rowOff>9525</xdr:rowOff>
    </xdr:from>
    <xdr:to>
      <xdr:col>17</xdr:col>
      <xdr:colOff>19050</xdr:colOff>
      <xdr:row>49</xdr:row>
      <xdr:rowOff>0</xdr:rowOff>
    </xdr:to>
    <xdr:sp macro="" textlink="">
      <xdr:nvSpPr>
        <xdr:cNvPr id="55" name="CheckBox64" hidden="1">
          <a:extLst>
            <a:ext uri="{63B3BB69-23CF-44E3-9099-C40C66FF867C}">
              <a14:compatExt xmlns:a14="http://schemas.microsoft.com/office/drawing/2010/main" spid="_x0000_s6198"/>
            </a:ext>
            <a:ext uri="{FF2B5EF4-FFF2-40B4-BE49-F238E27FC236}">
              <a16:creationId xmlns:a16="http://schemas.microsoft.com/office/drawing/2014/main" id="{00000000-0008-0000-0100-000037000000}"/>
            </a:ext>
          </a:extLst>
        </xdr:cNvPr>
        <xdr:cNvSpPr/>
      </xdr:nvSpPr>
      <xdr:spPr bwMode="auto">
        <a:xfrm>
          <a:off x="3028950" y="10772775"/>
          <a:ext cx="876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19050</xdr:colOff>
      <xdr:row>46</xdr:row>
      <xdr:rowOff>9525</xdr:rowOff>
    </xdr:from>
    <xdr:to>
      <xdr:col>23</xdr:col>
      <xdr:colOff>123825</xdr:colOff>
      <xdr:row>47</xdr:row>
      <xdr:rowOff>0</xdr:rowOff>
    </xdr:to>
    <xdr:sp macro="" textlink="">
      <xdr:nvSpPr>
        <xdr:cNvPr id="56" name="CheckBox65" hidden="1">
          <a:extLst>
            <a:ext uri="{63B3BB69-23CF-44E3-9099-C40C66FF867C}">
              <a14:compatExt xmlns:a14="http://schemas.microsoft.com/office/drawing/2010/main" spid="_x0000_s6199"/>
            </a:ext>
            <a:ext uri="{FF2B5EF4-FFF2-40B4-BE49-F238E27FC236}">
              <a16:creationId xmlns:a16="http://schemas.microsoft.com/office/drawing/2014/main" id="{00000000-0008-0000-0100-000038000000}"/>
            </a:ext>
          </a:extLst>
        </xdr:cNvPr>
        <xdr:cNvSpPr/>
      </xdr:nvSpPr>
      <xdr:spPr bwMode="auto">
        <a:xfrm>
          <a:off x="4362450" y="10296525"/>
          <a:ext cx="59055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46</xdr:row>
      <xdr:rowOff>9525</xdr:rowOff>
    </xdr:from>
    <xdr:to>
      <xdr:col>19</xdr:col>
      <xdr:colOff>114300</xdr:colOff>
      <xdr:row>47</xdr:row>
      <xdr:rowOff>0</xdr:rowOff>
    </xdr:to>
    <xdr:sp macro="" textlink="">
      <xdr:nvSpPr>
        <xdr:cNvPr id="57" name="CheckBox66" hidden="1">
          <a:extLst>
            <a:ext uri="{63B3BB69-23CF-44E3-9099-C40C66FF867C}">
              <a14:compatExt xmlns:a14="http://schemas.microsoft.com/office/drawing/2010/main" spid="_x0000_s6200"/>
            </a:ext>
            <a:ext uri="{FF2B5EF4-FFF2-40B4-BE49-F238E27FC236}">
              <a16:creationId xmlns:a16="http://schemas.microsoft.com/office/drawing/2014/main" id="{00000000-0008-0000-0100-000039000000}"/>
            </a:ext>
          </a:extLst>
        </xdr:cNvPr>
        <xdr:cNvSpPr/>
      </xdr:nvSpPr>
      <xdr:spPr bwMode="auto">
        <a:xfrm>
          <a:off x="3829050" y="10296525"/>
          <a:ext cx="47625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49</xdr:row>
      <xdr:rowOff>9525</xdr:rowOff>
    </xdr:from>
    <xdr:to>
      <xdr:col>15</xdr:col>
      <xdr:colOff>66675</xdr:colOff>
      <xdr:row>50</xdr:row>
      <xdr:rowOff>0</xdr:rowOff>
    </xdr:to>
    <xdr:sp macro="" textlink="">
      <xdr:nvSpPr>
        <xdr:cNvPr id="58" name="CheckBox68" hidden="1">
          <a:extLst>
            <a:ext uri="{63B3BB69-23CF-44E3-9099-C40C66FF867C}">
              <a14:compatExt xmlns:a14="http://schemas.microsoft.com/office/drawing/2010/main" spid="_x0000_s6201"/>
            </a:ext>
            <a:ext uri="{FF2B5EF4-FFF2-40B4-BE49-F238E27FC236}">
              <a16:creationId xmlns:a16="http://schemas.microsoft.com/office/drawing/2014/main" id="{00000000-0008-0000-0100-00003A000000}"/>
            </a:ext>
          </a:extLst>
        </xdr:cNvPr>
        <xdr:cNvSpPr/>
      </xdr:nvSpPr>
      <xdr:spPr bwMode="auto">
        <a:xfrm>
          <a:off x="3028950" y="11010900"/>
          <a:ext cx="6191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36</xdr:col>
      <xdr:colOff>57150</xdr:colOff>
      <xdr:row>50</xdr:row>
      <xdr:rowOff>9525</xdr:rowOff>
    </xdr:from>
    <xdr:to>
      <xdr:col>44</xdr:col>
      <xdr:colOff>114300</xdr:colOff>
      <xdr:row>51</xdr:row>
      <xdr:rowOff>0</xdr:rowOff>
    </xdr:to>
    <xdr:sp macro="" textlink="">
      <xdr:nvSpPr>
        <xdr:cNvPr id="59" name="CheckBox69" hidden="1">
          <a:extLst>
            <a:ext uri="{63B3BB69-23CF-44E3-9099-C40C66FF867C}">
              <a14:compatExt xmlns:a14="http://schemas.microsoft.com/office/drawing/2010/main" spid="_x0000_s6202"/>
            </a:ext>
            <a:ext uri="{FF2B5EF4-FFF2-40B4-BE49-F238E27FC236}">
              <a16:creationId xmlns:a16="http://schemas.microsoft.com/office/drawing/2014/main" id="{00000000-0008-0000-0100-00003B000000}"/>
            </a:ext>
          </a:extLst>
        </xdr:cNvPr>
        <xdr:cNvSpPr/>
      </xdr:nvSpPr>
      <xdr:spPr bwMode="auto">
        <a:xfrm>
          <a:off x="6896100" y="11249025"/>
          <a:ext cx="127635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28575</xdr:colOff>
      <xdr:row>50</xdr:row>
      <xdr:rowOff>9525</xdr:rowOff>
    </xdr:from>
    <xdr:to>
      <xdr:col>36</xdr:col>
      <xdr:colOff>38100</xdr:colOff>
      <xdr:row>51</xdr:row>
      <xdr:rowOff>0</xdr:rowOff>
    </xdr:to>
    <xdr:sp macro="" textlink="">
      <xdr:nvSpPr>
        <xdr:cNvPr id="60" name="CheckBox70" hidden="1">
          <a:extLst>
            <a:ext uri="{63B3BB69-23CF-44E3-9099-C40C66FF867C}">
              <a14:compatExt xmlns:a14="http://schemas.microsoft.com/office/drawing/2010/main" spid="_x0000_s6203"/>
            </a:ext>
            <a:ext uri="{FF2B5EF4-FFF2-40B4-BE49-F238E27FC236}">
              <a16:creationId xmlns:a16="http://schemas.microsoft.com/office/drawing/2014/main" id="{00000000-0008-0000-0100-00003C000000}"/>
            </a:ext>
          </a:extLst>
        </xdr:cNvPr>
        <xdr:cNvSpPr/>
      </xdr:nvSpPr>
      <xdr:spPr bwMode="auto">
        <a:xfrm>
          <a:off x="5191125" y="11249025"/>
          <a:ext cx="16859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47625</xdr:colOff>
      <xdr:row>50</xdr:row>
      <xdr:rowOff>9525</xdr:rowOff>
    </xdr:from>
    <xdr:to>
      <xdr:col>17</xdr:col>
      <xdr:colOff>104775</xdr:colOff>
      <xdr:row>51</xdr:row>
      <xdr:rowOff>0</xdr:rowOff>
    </xdr:to>
    <xdr:sp macro="" textlink="">
      <xdr:nvSpPr>
        <xdr:cNvPr id="61" name="CheckBox71" hidden="1">
          <a:extLst>
            <a:ext uri="{63B3BB69-23CF-44E3-9099-C40C66FF867C}">
              <a14:compatExt xmlns:a14="http://schemas.microsoft.com/office/drawing/2010/main" spid="_x0000_s6204"/>
            </a:ext>
            <a:ext uri="{FF2B5EF4-FFF2-40B4-BE49-F238E27FC236}">
              <a16:creationId xmlns:a16="http://schemas.microsoft.com/office/drawing/2014/main" id="{00000000-0008-0000-0100-00003D000000}"/>
            </a:ext>
          </a:extLst>
        </xdr:cNvPr>
        <xdr:cNvSpPr/>
      </xdr:nvSpPr>
      <xdr:spPr bwMode="auto">
        <a:xfrm>
          <a:off x="3019425" y="11249025"/>
          <a:ext cx="97155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38100</xdr:colOff>
      <xdr:row>53</xdr:row>
      <xdr:rowOff>9525</xdr:rowOff>
    </xdr:from>
    <xdr:to>
      <xdr:col>8</xdr:col>
      <xdr:colOff>152400</xdr:colOff>
      <xdr:row>54</xdr:row>
      <xdr:rowOff>0</xdr:rowOff>
    </xdr:to>
    <xdr:sp macro="" textlink="">
      <xdr:nvSpPr>
        <xdr:cNvPr id="62" name="CheckBox72" hidden="1">
          <a:extLst>
            <a:ext uri="{63B3BB69-23CF-44E3-9099-C40C66FF867C}">
              <a14:compatExt xmlns:a14="http://schemas.microsoft.com/office/drawing/2010/main" spid="_x0000_s6205"/>
            </a:ext>
            <a:ext uri="{FF2B5EF4-FFF2-40B4-BE49-F238E27FC236}">
              <a16:creationId xmlns:a16="http://schemas.microsoft.com/office/drawing/2014/main" id="{00000000-0008-0000-0100-00003E000000}"/>
            </a:ext>
          </a:extLst>
        </xdr:cNvPr>
        <xdr:cNvSpPr/>
      </xdr:nvSpPr>
      <xdr:spPr bwMode="auto">
        <a:xfrm>
          <a:off x="1476375" y="11963400"/>
          <a:ext cx="10287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xdr:colOff>
      <xdr:row>50</xdr:row>
      <xdr:rowOff>9525</xdr:rowOff>
    </xdr:from>
    <xdr:to>
      <xdr:col>24</xdr:col>
      <xdr:colOff>114300</xdr:colOff>
      <xdr:row>51</xdr:row>
      <xdr:rowOff>0</xdr:rowOff>
    </xdr:to>
    <xdr:sp macro="" textlink="">
      <xdr:nvSpPr>
        <xdr:cNvPr id="63" name="CheckBox73" hidden="1">
          <a:extLst>
            <a:ext uri="{63B3BB69-23CF-44E3-9099-C40C66FF867C}">
              <a14:compatExt xmlns:a14="http://schemas.microsoft.com/office/drawing/2010/main" spid="_x0000_s6206"/>
            </a:ext>
            <a:ext uri="{FF2B5EF4-FFF2-40B4-BE49-F238E27FC236}">
              <a16:creationId xmlns:a16="http://schemas.microsoft.com/office/drawing/2014/main" id="{00000000-0008-0000-0100-00003F000000}"/>
            </a:ext>
          </a:extLst>
        </xdr:cNvPr>
        <xdr:cNvSpPr/>
      </xdr:nvSpPr>
      <xdr:spPr bwMode="auto">
        <a:xfrm>
          <a:off x="4048125" y="11249025"/>
          <a:ext cx="10763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76200</xdr:colOff>
      <xdr:row>52</xdr:row>
      <xdr:rowOff>9525</xdr:rowOff>
    </xdr:from>
    <xdr:to>
      <xdr:col>22</xdr:col>
      <xdr:colOff>19050</xdr:colOff>
      <xdr:row>53</xdr:row>
      <xdr:rowOff>0</xdr:rowOff>
    </xdr:to>
    <xdr:sp macro="" textlink="">
      <xdr:nvSpPr>
        <xdr:cNvPr id="64" name="CheckBox74" hidden="1">
          <a:extLst>
            <a:ext uri="{63B3BB69-23CF-44E3-9099-C40C66FF867C}">
              <a14:compatExt xmlns:a14="http://schemas.microsoft.com/office/drawing/2010/main" spid="_x0000_s6207"/>
            </a:ext>
            <a:ext uri="{FF2B5EF4-FFF2-40B4-BE49-F238E27FC236}">
              <a16:creationId xmlns:a16="http://schemas.microsoft.com/office/drawing/2014/main" id="{00000000-0008-0000-0100-000040000000}"/>
            </a:ext>
          </a:extLst>
        </xdr:cNvPr>
        <xdr:cNvSpPr/>
      </xdr:nvSpPr>
      <xdr:spPr bwMode="auto">
        <a:xfrm>
          <a:off x="4114800" y="11725275"/>
          <a:ext cx="55245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52</xdr:row>
      <xdr:rowOff>9525</xdr:rowOff>
    </xdr:from>
    <xdr:to>
      <xdr:col>17</xdr:col>
      <xdr:colOff>142875</xdr:colOff>
      <xdr:row>53</xdr:row>
      <xdr:rowOff>0</xdr:rowOff>
    </xdr:to>
    <xdr:sp macro="" textlink="">
      <xdr:nvSpPr>
        <xdr:cNvPr id="65" name="CheckBox75" hidden="1">
          <a:extLst>
            <a:ext uri="{63B3BB69-23CF-44E3-9099-C40C66FF867C}">
              <a14:compatExt xmlns:a14="http://schemas.microsoft.com/office/drawing/2010/main" spid="_x0000_s6208"/>
            </a:ext>
            <a:ext uri="{FF2B5EF4-FFF2-40B4-BE49-F238E27FC236}">
              <a16:creationId xmlns:a16="http://schemas.microsoft.com/office/drawing/2014/main" id="{00000000-0008-0000-0100-000041000000}"/>
            </a:ext>
          </a:extLst>
        </xdr:cNvPr>
        <xdr:cNvSpPr/>
      </xdr:nvSpPr>
      <xdr:spPr bwMode="auto">
        <a:xfrm>
          <a:off x="3162300" y="11725275"/>
          <a:ext cx="8667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38100</xdr:colOff>
      <xdr:row>52</xdr:row>
      <xdr:rowOff>9525</xdr:rowOff>
    </xdr:from>
    <xdr:to>
      <xdr:col>8</xdr:col>
      <xdr:colOff>152400</xdr:colOff>
      <xdr:row>52</xdr:row>
      <xdr:rowOff>228600</xdr:rowOff>
    </xdr:to>
    <xdr:sp macro="" textlink="">
      <xdr:nvSpPr>
        <xdr:cNvPr id="66" name="CheckBox77" hidden="1">
          <a:extLst>
            <a:ext uri="{63B3BB69-23CF-44E3-9099-C40C66FF867C}">
              <a14:compatExt xmlns:a14="http://schemas.microsoft.com/office/drawing/2010/main" spid="_x0000_s6209"/>
            </a:ext>
            <a:ext uri="{FF2B5EF4-FFF2-40B4-BE49-F238E27FC236}">
              <a16:creationId xmlns:a16="http://schemas.microsoft.com/office/drawing/2014/main" id="{00000000-0008-0000-0100-000042000000}"/>
            </a:ext>
          </a:extLst>
        </xdr:cNvPr>
        <xdr:cNvSpPr/>
      </xdr:nvSpPr>
      <xdr:spPr bwMode="auto">
        <a:xfrm>
          <a:off x="1476375" y="11725275"/>
          <a:ext cx="102870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142875</xdr:colOff>
      <xdr:row>52</xdr:row>
      <xdr:rowOff>9525</xdr:rowOff>
    </xdr:from>
    <xdr:to>
      <xdr:col>27</xdr:col>
      <xdr:colOff>19050</xdr:colOff>
      <xdr:row>53</xdr:row>
      <xdr:rowOff>0</xdr:rowOff>
    </xdr:to>
    <xdr:sp macro="" textlink="">
      <xdr:nvSpPr>
        <xdr:cNvPr id="67" name="CheckBox78" hidden="1">
          <a:extLst>
            <a:ext uri="{63B3BB69-23CF-44E3-9099-C40C66FF867C}">
              <a14:compatExt xmlns:a14="http://schemas.microsoft.com/office/drawing/2010/main" spid="_x0000_s6210"/>
            </a:ext>
            <a:ext uri="{FF2B5EF4-FFF2-40B4-BE49-F238E27FC236}">
              <a16:creationId xmlns:a16="http://schemas.microsoft.com/office/drawing/2014/main" id="{00000000-0008-0000-0100-000043000000}"/>
            </a:ext>
          </a:extLst>
        </xdr:cNvPr>
        <xdr:cNvSpPr/>
      </xdr:nvSpPr>
      <xdr:spPr bwMode="auto">
        <a:xfrm>
          <a:off x="4791075" y="11725275"/>
          <a:ext cx="6953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28575</xdr:colOff>
      <xdr:row>52</xdr:row>
      <xdr:rowOff>9525</xdr:rowOff>
    </xdr:from>
    <xdr:to>
      <xdr:col>35</xdr:col>
      <xdr:colOff>28575</xdr:colOff>
      <xdr:row>53</xdr:row>
      <xdr:rowOff>0</xdr:rowOff>
    </xdr:to>
    <xdr:sp macro="" textlink="">
      <xdr:nvSpPr>
        <xdr:cNvPr id="68" name="CheckBox79" hidden="1">
          <a:extLst>
            <a:ext uri="{63B3BB69-23CF-44E3-9099-C40C66FF867C}">
              <a14:compatExt xmlns:a14="http://schemas.microsoft.com/office/drawing/2010/main" spid="_x0000_s6211"/>
            </a:ext>
            <a:ext uri="{FF2B5EF4-FFF2-40B4-BE49-F238E27FC236}">
              <a16:creationId xmlns:a16="http://schemas.microsoft.com/office/drawing/2014/main" id="{00000000-0008-0000-0100-000044000000}"/>
            </a:ext>
          </a:extLst>
        </xdr:cNvPr>
        <xdr:cNvSpPr/>
      </xdr:nvSpPr>
      <xdr:spPr bwMode="auto">
        <a:xfrm>
          <a:off x="5495925" y="11725275"/>
          <a:ext cx="12192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35</xdr:col>
      <xdr:colOff>9525</xdr:colOff>
      <xdr:row>52</xdr:row>
      <xdr:rowOff>9525</xdr:rowOff>
    </xdr:from>
    <xdr:to>
      <xdr:col>38</xdr:col>
      <xdr:colOff>142875</xdr:colOff>
      <xdr:row>52</xdr:row>
      <xdr:rowOff>228600</xdr:rowOff>
    </xdr:to>
    <xdr:sp macro="" textlink="">
      <xdr:nvSpPr>
        <xdr:cNvPr id="69" name="CheckBox80" hidden="1">
          <a:extLst>
            <a:ext uri="{63B3BB69-23CF-44E3-9099-C40C66FF867C}">
              <a14:compatExt xmlns:a14="http://schemas.microsoft.com/office/drawing/2010/main" spid="_x0000_s6212"/>
            </a:ext>
            <a:ext uri="{FF2B5EF4-FFF2-40B4-BE49-F238E27FC236}">
              <a16:creationId xmlns:a16="http://schemas.microsoft.com/office/drawing/2014/main" id="{00000000-0008-0000-0100-000045000000}"/>
            </a:ext>
          </a:extLst>
        </xdr:cNvPr>
        <xdr:cNvSpPr/>
      </xdr:nvSpPr>
      <xdr:spPr bwMode="auto">
        <a:xfrm>
          <a:off x="6696075" y="11725275"/>
          <a:ext cx="5905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171450</xdr:colOff>
      <xdr:row>53</xdr:row>
      <xdr:rowOff>9525</xdr:rowOff>
    </xdr:from>
    <xdr:to>
      <xdr:col>13</xdr:col>
      <xdr:colOff>47625</xdr:colOff>
      <xdr:row>54</xdr:row>
      <xdr:rowOff>0</xdr:rowOff>
    </xdr:to>
    <xdr:sp macro="" textlink="">
      <xdr:nvSpPr>
        <xdr:cNvPr id="70" name="CheckBox81" hidden="1">
          <a:extLst>
            <a:ext uri="{63B3BB69-23CF-44E3-9099-C40C66FF867C}">
              <a14:compatExt xmlns:a14="http://schemas.microsoft.com/office/drawing/2010/main" spid="_x0000_s6213"/>
            </a:ext>
            <a:ext uri="{FF2B5EF4-FFF2-40B4-BE49-F238E27FC236}">
              <a16:creationId xmlns:a16="http://schemas.microsoft.com/office/drawing/2014/main" id="{00000000-0008-0000-0100-000046000000}"/>
            </a:ext>
          </a:extLst>
        </xdr:cNvPr>
        <xdr:cNvSpPr/>
      </xdr:nvSpPr>
      <xdr:spPr bwMode="auto">
        <a:xfrm>
          <a:off x="2524125" y="11963400"/>
          <a:ext cx="8001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19050</xdr:colOff>
      <xdr:row>53</xdr:row>
      <xdr:rowOff>9525</xdr:rowOff>
    </xdr:from>
    <xdr:to>
      <xdr:col>19</xdr:col>
      <xdr:colOff>57150</xdr:colOff>
      <xdr:row>54</xdr:row>
      <xdr:rowOff>0</xdr:rowOff>
    </xdr:to>
    <xdr:sp macro="" textlink="">
      <xdr:nvSpPr>
        <xdr:cNvPr id="71" name="CheckBox82" hidden="1">
          <a:extLst>
            <a:ext uri="{63B3BB69-23CF-44E3-9099-C40C66FF867C}">
              <a14:compatExt xmlns:a14="http://schemas.microsoft.com/office/drawing/2010/main" spid="_x0000_s6214"/>
            </a:ext>
            <a:ext uri="{FF2B5EF4-FFF2-40B4-BE49-F238E27FC236}">
              <a16:creationId xmlns:a16="http://schemas.microsoft.com/office/drawing/2014/main" id="{00000000-0008-0000-0100-000047000000}"/>
            </a:ext>
          </a:extLst>
        </xdr:cNvPr>
        <xdr:cNvSpPr/>
      </xdr:nvSpPr>
      <xdr:spPr bwMode="auto">
        <a:xfrm>
          <a:off x="3448050" y="11963400"/>
          <a:ext cx="8001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0</xdr:colOff>
      <xdr:row>53</xdr:row>
      <xdr:rowOff>9525</xdr:rowOff>
    </xdr:from>
    <xdr:to>
      <xdr:col>26</xdr:col>
      <xdr:colOff>133350</xdr:colOff>
      <xdr:row>54</xdr:row>
      <xdr:rowOff>0</xdr:rowOff>
    </xdr:to>
    <xdr:sp macro="" textlink="">
      <xdr:nvSpPr>
        <xdr:cNvPr id="72" name="CheckBox83" hidden="1">
          <a:extLst>
            <a:ext uri="{63B3BB69-23CF-44E3-9099-C40C66FF867C}">
              <a14:compatExt xmlns:a14="http://schemas.microsoft.com/office/drawing/2010/main" spid="_x0000_s6215"/>
            </a:ext>
            <a:ext uri="{FF2B5EF4-FFF2-40B4-BE49-F238E27FC236}">
              <a16:creationId xmlns:a16="http://schemas.microsoft.com/office/drawing/2014/main" id="{00000000-0008-0000-0100-000048000000}"/>
            </a:ext>
          </a:extLst>
        </xdr:cNvPr>
        <xdr:cNvSpPr/>
      </xdr:nvSpPr>
      <xdr:spPr bwMode="auto">
        <a:xfrm>
          <a:off x="4343400" y="11963400"/>
          <a:ext cx="11049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28575</xdr:colOff>
      <xdr:row>53</xdr:row>
      <xdr:rowOff>9525</xdr:rowOff>
    </xdr:from>
    <xdr:to>
      <xdr:col>33</xdr:col>
      <xdr:colOff>57150</xdr:colOff>
      <xdr:row>54</xdr:row>
      <xdr:rowOff>0</xdr:rowOff>
    </xdr:to>
    <xdr:sp macro="" textlink="">
      <xdr:nvSpPr>
        <xdr:cNvPr id="73" name="CheckBox84" hidden="1">
          <a:extLst>
            <a:ext uri="{63B3BB69-23CF-44E3-9099-C40C66FF867C}">
              <a14:compatExt xmlns:a14="http://schemas.microsoft.com/office/drawing/2010/main" spid="_x0000_s6216"/>
            </a:ext>
            <a:ext uri="{FF2B5EF4-FFF2-40B4-BE49-F238E27FC236}">
              <a16:creationId xmlns:a16="http://schemas.microsoft.com/office/drawing/2014/main" id="{00000000-0008-0000-0100-000049000000}"/>
            </a:ext>
          </a:extLst>
        </xdr:cNvPr>
        <xdr:cNvSpPr/>
      </xdr:nvSpPr>
      <xdr:spPr bwMode="auto">
        <a:xfrm>
          <a:off x="5495925" y="11963400"/>
          <a:ext cx="9429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47</xdr:col>
      <xdr:colOff>0</xdr:colOff>
      <xdr:row>51</xdr:row>
      <xdr:rowOff>0</xdr:rowOff>
    </xdr:from>
    <xdr:to>
      <xdr:col>47</xdr:col>
      <xdr:colOff>0</xdr:colOff>
      <xdr:row>52</xdr:row>
      <xdr:rowOff>0</xdr:rowOff>
    </xdr:to>
    <xdr:sp macro="" textlink="">
      <xdr:nvSpPr>
        <xdr:cNvPr id="74" name="CheckBox5" hidden="1">
          <a:extLst>
            <a:ext uri="{63B3BB69-23CF-44E3-9099-C40C66FF867C}">
              <a14:compatExt xmlns:a14="http://schemas.microsoft.com/office/drawing/2010/main" spid="_x0000_s6217"/>
            </a:ext>
            <a:ext uri="{FF2B5EF4-FFF2-40B4-BE49-F238E27FC236}">
              <a16:creationId xmlns:a16="http://schemas.microsoft.com/office/drawing/2014/main" id="{00000000-0008-0000-0100-00004A000000}"/>
            </a:ext>
          </a:extLst>
        </xdr:cNvPr>
        <xdr:cNvSpPr/>
      </xdr:nvSpPr>
      <xdr:spPr bwMode="auto">
        <a:xfrm>
          <a:off x="8820150" y="11477625"/>
          <a:ext cx="0" cy="2381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47</xdr:col>
      <xdr:colOff>0</xdr:colOff>
      <xdr:row>43</xdr:row>
      <xdr:rowOff>171450</xdr:rowOff>
    </xdr:from>
    <xdr:to>
      <xdr:col>47</xdr:col>
      <xdr:colOff>0</xdr:colOff>
      <xdr:row>44</xdr:row>
      <xdr:rowOff>142875</xdr:rowOff>
    </xdr:to>
    <xdr:sp macro="" textlink="">
      <xdr:nvSpPr>
        <xdr:cNvPr id="75" name="CheckBox6" hidden="1">
          <a:extLst>
            <a:ext uri="{63B3BB69-23CF-44E3-9099-C40C66FF867C}">
              <a14:compatExt xmlns:a14="http://schemas.microsoft.com/office/drawing/2010/main" spid="_x0000_s6218"/>
            </a:ext>
            <a:ext uri="{FF2B5EF4-FFF2-40B4-BE49-F238E27FC236}">
              <a16:creationId xmlns:a16="http://schemas.microsoft.com/office/drawing/2014/main" id="{00000000-0008-0000-0100-00004B000000}"/>
            </a:ext>
          </a:extLst>
        </xdr:cNvPr>
        <xdr:cNvSpPr/>
      </xdr:nvSpPr>
      <xdr:spPr bwMode="auto">
        <a:xfrm>
          <a:off x="8820150" y="9715500"/>
          <a:ext cx="0" cy="2381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47</xdr:col>
      <xdr:colOff>0</xdr:colOff>
      <xdr:row>53</xdr:row>
      <xdr:rowOff>0</xdr:rowOff>
    </xdr:from>
    <xdr:to>
      <xdr:col>47</xdr:col>
      <xdr:colOff>0</xdr:colOff>
      <xdr:row>54</xdr:row>
      <xdr:rowOff>0</xdr:rowOff>
    </xdr:to>
    <xdr:sp macro="" textlink="">
      <xdr:nvSpPr>
        <xdr:cNvPr id="76" name="CheckBox8" hidden="1">
          <a:extLst>
            <a:ext uri="{63B3BB69-23CF-44E3-9099-C40C66FF867C}">
              <a14:compatExt xmlns:a14="http://schemas.microsoft.com/office/drawing/2010/main" spid="_x0000_s6219"/>
            </a:ext>
            <a:ext uri="{FF2B5EF4-FFF2-40B4-BE49-F238E27FC236}">
              <a16:creationId xmlns:a16="http://schemas.microsoft.com/office/drawing/2014/main" id="{00000000-0008-0000-0100-00004C000000}"/>
            </a:ext>
          </a:extLst>
        </xdr:cNvPr>
        <xdr:cNvSpPr/>
      </xdr:nvSpPr>
      <xdr:spPr bwMode="auto">
        <a:xfrm>
          <a:off x="8820150" y="11953875"/>
          <a:ext cx="0" cy="2381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47</xdr:col>
      <xdr:colOff>0</xdr:colOff>
      <xdr:row>55</xdr:row>
      <xdr:rowOff>0</xdr:rowOff>
    </xdr:from>
    <xdr:to>
      <xdr:col>47</xdr:col>
      <xdr:colOff>0</xdr:colOff>
      <xdr:row>56</xdr:row>
      <xdr:rowOff>0</xdr:rowOff>
    </xdr:to>
    <xdr:sp macro="" textlink="">
      <xdr:nvSpPr>
        <xdr:cNvPr id="77" name="CheckBox10" hidden="1">
          <a:extLst>
            <a:ext uri="{63B3BB69-23CF-44E3-9099-C40C66FF867C}">
              <a14:compatExt xmlns:a14="http://schemas.microsoft.com/office/drawing/2010/main" spid="_x0000_s6220"/>
            </a:ext>
            <a:ext uri="{FF2B5EF4-FFF2-40B4-BE49-F238E27FC236}">
              <a16:creationId xmlns:a16="http://schemas.microsoft.com/office/drawing/2014/main" id="{00000000-0008-0000-0100-00004D000000}"/>
            </a:ext>
          </a:extLst>
        </xdr:cNvPr>
        <xdr:cNvSpPr/>
      </xdr:nvSpPr>
      <xdr:spPr bwMode="auto">
        <a:xfrm>
          <a:off x="8820150" y="12430125"/>
          <a:ext cx="0" cy="2381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47</xdr:col>
      <xdr:colOff>0</xdr:colOff>
      <xdr:row>56</xdr:row>
      <xdr:rowOff>0</xdr:rowOff>
    </xdr:from>
    <xdr:to>
      <xdr:col>47</xdr:col>
      <xdr:colOff>0</xdr:colOff>
      <xdr:row>56</xdr:row>
      <xdr:rowOff>247650</xdr:rowOff>
    </xdr:to>
    <xdr:sp macro="" textlink="">
      <xdr:nvSpPr>
        <xdr:cNvPr id="78" name="CheckBox52" hidden="1">
          <a:extLst>
            <a:ext uri="{63B3BB69-23CF-44E3-9099-C40C66FF867C}">
              <a14:compatExt xmlns:a14="http://schemas.microsoft.com/office/drawing/2010/main" spid="_x0000_s6221"/>
            </a:ext>
            <a:ext uri="{FF2B5EF4-FFF2-40B4-BE49-F238E27FC236}">
              <a16:creationId xmlns:a16="http://schemas.microsoft.com/office/drawing/2014/main" id="{00000000-0008-0000-0100-00004E000000}"/>
            </a:ext>
          </a:extLst>
        </xdr:cNvPr>
        <xdr:cNvSpPr/>
      </xdr:nvSpPr>
      <xdr:spPr bwMode="auto">
        <a:xfrm>
          <a:off x="8820150" y="12668250"/>
          <a:ext cx="0"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47</xdr:col>
      <xdr:colOff>0</xdr:colOff>
      <xdr:row>58</xdr:row>
      <xdr:rowOff>0</xdr:rowOff>
    </xdr:from>
    <xdr:to>
      <xdr:col>47</xdr:col>
      <xdr:colOff>0</xdr:colOff>
      <xdr:row>58</xdr:row>
      <xdr:rowOff>247650</xdr:rowOff>
    </xdr:to>
    <xdr:sp macro="" textlink="">
      <xdr:nvSpPr>
        <xdr:cNvPr id="79" name="CheckBox85" hidden="1">
          <a:extLst>
            <a:ext uri="{63B3BB69-23CF-44E3-9099-C40C66FF867C}">
              <a14:compatExt xmlns:a14="http://schemas.microsoft.com/office/drawing/2010/main" spid="_x0000_s6222"/>
            </a:ext>
            <a:ext uri="{FF2B5EF4-FFF2-40B4-BE49-F238E27FC236}">
              <a16:creationId xmlns:a16="http://schemas.microsoft.com/office/drawing/2014/main" id="{00000000-0008-0000-0100-00004F000000}"/>
            </a:ext>
          </a:extLst>
        </xdr:cNvPr>
        <xdr:cNvSpPr/>
      </xdr:nvSpPr>
      <xdr:spPr bwMode="auto">
        <a:xfrm>
          <a:off x="8820150" y="13220700"/>
          <a:ext cx="0"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133350</xdr:colOff>
      <xdr:row>27</xdr:row>
      <xdr:rowOff>19050</xdr:rowOff>
    </xdr:from>
    <xdr:to>
      <xdr:col>25</xdr:col>
      <xdr:colOff>66675</xdr:colOff>
      <xdr:row>28</xdr:row>
      <xdr:rowOff>9525</xdr:rowOff>
    </xdr:to>
    <xdr:sp macro="" textlink="">
      <xdr:nvSpPr>
        <xdr:cNvPr id="80" name="CheckBox86" hidden="1">
          <a:extLst>
            <a:ext uri="{63B3BB69-23CF-44E3-9099-C40C66FF867C}">
              <a14:compatExt xmlns:a14="http://schemas.microsoft.com/office/drawing/2010/main" spid="_x0000_s6223"/>
            </a:ext>
            <a:ext uri="{FF2B5EF4-FFF2-40B4-BE49-F238E27FC236}">
              <a16:creationId xmlns:a16="http://schemas.microsoft.com/office/drawing/2014/main" id="{00000000-0008-0000-0100-000050000000}"/>
            </a:ext>
          </a:extLst>
        </xdr:cNvPr>
        <xdr:cNvSpPr/>
      </xdr:nvSpPr>
      <xdr:spPr bwMode="auto">
        <a:xfrm>
          <a:off x="4629150" y="5724525"/>
          <a:ext cx="6000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28575</xdr:colOff>
      <xdr:row>27</xdr:row>
      <xdr:rowOff>19050</xdr:rowOff>
    </xdr:from>
    <xdr:to>
      <xdr:col>20</xdr:col>
      <xdr:colOff>38100</xdr:colOff>
      <xdr:row>28</xdr:row>
      <xdr:rowOff>9525</xdr:rowOff>
    </xdr:to>
    <xdr:sp macro="" textlink="">
      <xdr:nvSpPr>
        <xdr:cNvPr id="81" name="CheckBox87" hidden="1">
          <a:extLst>
            <a:ext uri="{63B3BB69-23CF-44E3-9099-C40C66FF867C}">
              <a14:compatExt xmlns:a14="http://schemas.microsoft.com/office/drawing/2010/main" spid="_x0000_s6224"/>
            </a:ext>
            <a:ext uri="{FF2B5EF4-FFF2-40B4-BE49-F238E27FC236}">
              <a16:creationId xmlns:a16="http://schemas.microsoft.com/office/drawing/2014/main" id="{00000000-0008-0000-0100-000051000000}"/>
            </a:ext>
          </a:extLst>
        </xdr:cNvPr>
        <xdr:cNvSpPr/>
      </xdr:nvSpPr>
      <xdr:spPr bwMode="auto">
        <a:xfrm>
          <a:off x="3609975" y="5724525"/>
          <a:ext cx="7715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40</xdr:col>
      <xdr:colOff>38100</xdr:colOff>
      <xdr:row>45</xdr:row>
      <xdr:rowOff>9525</xdr:rowOff>
    </xdr:from>
    <xdr:to>
      <xdr:col>43</xdr:col>
      <xdr:colOff>142875</xdr:colOff>
      <xdr:row>46</xdr:row>
      <xdr:rowOff>0</xdr:rowOff>
    </xdr:to>
    <xdr:sp macro="" textlink="">
      <xdr:nvSpPr>
        <xdr:cNvPr id="82" name="CheckBox31" hidden="1">
          <a:extLst>
            <a:ext uri="{63B3BB69-23CF-44E3-9099-C40C66FF867C}">
              <a14:compatExt xmlns:a14="http://schemas.microsoft.com/office/drawing/2010/main" spid="_x0000_s6225"/>
            </a:ext>
            <a:ext uri="{FF2B5EF4-FFF2-40B4-BE49-F238E27FC236}">
              <a16:creationId xmlns:a16="http://schemas.microsoft.com/office/drawing/2014/main" id="{00000000-0008-0000-0100-000052000000}"/>
            </a:ext>
          </a:extLst>
        </xdr:cNvPr>
        <xdr:cNvSpPr/>
      </xdr:nvSpPr>
      <xdr:spPr bwMode="auto">
        <a:xfrm>
          <a:off x="7486650" y="10058400"/>
          <a:ext cx="5619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xdr:colOff>
      <xdr:row>48</xdr:row>
      <xdr:rowOff>9525</xdr:rowOff>
    </xdr:from>
    <xdr:to>
      <xdr:col>23</xdr:col>
      <xdr:colOff>95250</xdr:colOff>
      <xdr:row>49</xdr:row>
      <xdr:rowOff>0</xdr:rowOff>
    </xdr:to>
    <xdr:sp macro="" textlink="">
      <xdr:nvSpPr>
        <xdr:cNvPr id="83" name="CheckBox32" hidden="1">
          <a:extLst>
            <a:ext uri="{63B3BB69-23CF-44E3-9099-C40C66FF867C}">
              <a14:compatExt xmlns:a14="http://schemas.microsoft.com/office/drawing/2010/main" spid="_x0000_s6226"/>
            </a:ext>
            <a:ext uri="{FF2B5EF4-FFF2-40B4-BE49-F238E27FC236}">
              <a16:creationId xmlns:a16="http://schemas.microsoft.com/office/drawing/2014/main" id="{00000000-0008-0000-0100-000053000000}"/>
            </a:ext>
          </a:extLst>
        </xdr:cNvPr>
        <xdr:cNvSpPr/>
      </xdr:nvSpPr>
      <xdr:spPr bwMode="auto">
        <a:xfrm>
          <a:off x="4048125" y="10772775"/>
          <a:ext cx="876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xdr:colOff>
      <xdr:row>49</xdr:row>
      <xdr:rowOff>9525</xdr:rowOff>
    </xdr:from>
    <xdr:to>
      <xdr:col>24</xdr:col>
      <xdr:colOff>114300</xdr:colOff>
      <xdr:row>50</xdr:row>
      <xdr:rowOff>0</xdr:rowOff>
    </xdr:to>
    <xdr:sp macro="" textlink="">
      <xdr:nvSpPr>
        <xdr:cNvPr id="84" name="CheckBox67" hidden="1">
          <a:extLst>
            <a:ext uri="{63B3BB69-23CF-44E3-9099-C40C66FF867C}">
              <a14:compatExt xmlns:a14="http://schemas.microsoft.com/office/drawing/2010/main" spid="_x0000_s6227"/>
            </a:ext>
            <a:ext uri="{FF2B5EF4-FFF2-40B4-BE49-F238E27FC236}">
              <a16:creationId xmlns:a16="http://schemas.microsoft.com/office/drawing/2014/main" id="{00000000-0008-0000-0100-000054000000}"/>
            </a:ext>
          </a:extLst>
        </xdr:cNvPr>
        <xdr:cNvSpPr/>
      </xdr:nvSpPr>
      <xdr:spPr bwMode="auto">
        <a:xfrm>
          <a:off x="4048125" y="11010900"/>
          <a:ext cx="10763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171450</xdr:colOff>
      <xdr:row>52</xdr:row>
      <xdr:rowOff>9525</xdr:rowOff>
    </xdr:from>
    <xdr:to>
      <xdr:col>12</xdr:col>
      <xdr:colOff>9525</xdr:colOff>
      <xdr:row>52</xdr:row>
      <xdr:rowOff>228600</xdr:rowOff>
    </xdr:to>
    <xdr:sp macro="" textlink="">
      <xdr:nvSpPr>
        <xdr:cNvPr id="85" name="CheckBox88" hidden="1">
          <a:extLst>
            <a:ext uri="{63B3BB69-23CF-44E3-9099-C40C66FF867C}">
              <a14:compatExt xmlns:a14="http://schemas.microsoft.com/office/drawing/2010/main" spid="_x0000_s6228"/>
            </a:ext>
            <a:ext uri="{FF2B5EF4-FFF2-40B4-BE49-F238E27FC236}">
              <a16:creationId xmlns:a16="http://schemas.microsoft.com/office/drawing/2014/main" id="{00000000-0008-0000-0100-000055000000}"/>
            </a:ext>
          </a:extLst>
        </xdr:cNvPr>
        <xdr:cNvSpPr/>
      </xdr:nvSpPr>
      <xdr:spPr bwMode="auto">
        <a:xfrm>
          <a:off x="2524125" y="11725275"/>
          <a:ext cx="60960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0</xdr:col>
      <xdr:colOff>76200</xdr:colOff>
      <xdr:row>55</xdr:row>
      <xdr:rowOff>9525</xdr:rowOff>
    </xdr:from>
    <xdr:to>
      <xdr:col>1</xdr:col>
      <xdr:colOff>285750</xdr:colOff>
      <xdr:row>56</xdr:row>
      <xdr:rowOff>0</xdr:rowOff>
    </xdr:to>
    <xdr:sp macro="" textlink="">
      <xdr:nvSpPr>
        <xdr:cNvPr id="86" name="CheckBox89" hidden="1">
          <a:extLst>
            <a:ext uri="{63B3BB69-23CF-44E3-9099-C40C66FF867C}">
              <a14:compatExt xmlns:a14="http://schemas.microsoft.com/office/drawing/2010/main" spid="_x0000_s6229"/>
            </a:ext>
            <a:ext uri="{FF2B5EF4-FFF2-40B4-BE49-F238E27FC236}">
              <a16:creationId xmlns:a16="http://schemas.microsoft.com/office/drawing/2014/main" id="{00000000-0008-0000-0100-000056000000}"/>
            </a:ext>
          </a:extLst>
        </xdr:cNvPr>
        <xdr:cNvSpPr/>
      </xdr:nvSpPr>
      <xdr:spPr bwMode="auto">
        <a:xfrm>
          <a:off x="76200" y="12439650"/>
          <a:ext cx="4286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0</xdr:colOff>
      <xdr:row>45</xdr:row>
      <xdr:rowOff>9525</xdr:rowOff>
    </xdr:from>
    <xdr:to>
      <xdr:col>24</xdr:col>
      <xdr:colOff>0</xdr:colOff>
      <xdr:row>46</xdr:row>
      <xdr:rowOff>0</xdr:rowOff>
    </xdr:to>
    <xdr:pic>
      <xdr:nvPicPr>
        <xdr:cNvPr id="87" name="CheckBox39">
          <a:extLst>
            <a:ext uri="{FF2B5EF4-FFF2-40B4-BE49-F238E27FC236}">
              <a16:creationId xmlns:a16="http://schemas.microsoft.com/office/drawing/2014/main" id="{00000000-0008-0000-0100-000057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9175" y="10058400"/>
          <a:ext cx="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23</xdr:col>
      <xdr:colOff>0</xdr:colOff>
      <xdr:row>46</xdr:row>
      <xdr:rowOff>9525</xdr:rowOff>
    </xdr:from>
    <xdr:to>
      <xdr:col>23</xdr:col>
      <xdr:colOff>0</xdr:colOff>
      <xdr:row>47</xdr:row>
      <xdr:rowOff>0</xdr:rowOff>
    </xdr:to>
    <xdr:pic>
      <xdr:nvPicPr>
        <xdr:cNvPr id="88" name="CheckBox59">
          <a:extLst>
            <a:ext uri="{FF2B5EF4-FFF2-40B4-BE49-F238E27FC236}">
              <a16:creationId xmlns:a16="http://schemas.microsoft.com/office/drawing/2014/main" id="{00000000-0008-0000-0100-000058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29175" y="10296525"/>
          <a:ext cx="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47</xdr:col>
      <xdr:colOff>0</xdr:colOff>
      <xdr:row>51</xdr:row>
      <xdr:rowOff>0</xdr:rowOff>
    </xdr:from>
    <xdr:to>
      <xdr:col>47</xdr:col>
      <xdr:colOff>0</xdr:colOff>
      <xdr:row>52</xdr:row>
      <xdr:rowOff>0</xdr:rowOff>
    </xdr:to>
    <xdr:pic>
      <xdr:nvPicPr>
        <xdr:cNvPr id="89" name="CheckBox5">
          <a:extLst>
            <a:ext uri="{FF2B5EF4-FFF2-40B4-BE49-F238E27FC236}">
              <a16:creationId xmlns:a16="http://schemas.microsoft.com/office/drawing/2014/main" id="{00000000-0008-0000-0100-000059000000}"/>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20150" y="11477625"/>
          <a:ext cx="0" cy="2381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47</xdr:col>
      <xdr:colOff>0</xdr:colOff>
      <xdr:row>43</xdr:row>
      <xdr:rowOff>171450</xdr:rowOff>
    </xdr:from>
    <xdr:to>
      <xdr:col>47</xdr:col>
      <xdr:colOff>0</xdr:colOff>
      <xdr:row>44</xdr:row>
      <xdr:rowOff>142875</xdr:rowOff>
    </xdr:to>
    <xdr:pic>
      <xdr:nvPicPr>
        <xdr:cNvPr id="90" name="CheckBox6">
          <a:extLst>
            <a:ext uri="{FF2B5EF4-FFF2-40B4-BE49-F238E27FC236}">
              <a16:creationId xmlns:a16="http://schemas.microsoft.com/office/drawing/2014/main" id="{00000000-0008-0000-0100-00005A000000}"/>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20150" y="9715500"/>
          <a:ext cx="0" cy="2381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47</xdr:col>
      <xdr:colOff>0</xdr:colOff>
      <xdr:row>53</xdr:row>
      <xdr:rowOff>0</xdr:rowOff>
    </xdr:from>
    <xdr:to>
      <xdr:col>47</xdr:col>
      <xdr:colOff>0</xdr:colOff>
      <xdr:row>54</xdr:row>
      <xdr:rowOff>0</xdr:rowOff>
    </xdr:to>
    <xdr:pic>
      <xdr:nvPicPr>
        <xdr:cNvPr id="91" name="CheckBox8">
          <a:extLst>
            <a:ext uri="{FF2B5EF4-FFF2-40B4-BE49-F238E27FC236}">
              <a16:creationId xmlns:a16="http://schemas.microsoft.com/office/drawing/2014/main" id="{00000000-0008-0000-0100-00005B000000}"/>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20150" y="11953875"/>
          <a:ext cx="0" cy="2381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47</xdr:col>
      <xdr:colOff>0</xdr:colOff>
      <xdr:row>55</xdr:row>
      <xdr:rowOff>0</xdr:rowOff>
    </xdr:from>
    <xdr:to>
      <xdr:col>47</xdr:col>
      <xdr:colOff>0</xdr:colOff>
      <xdr:row>56</xdr:row>
      <xdr:rowOff>0</xdr:rowOff>
    </xdr:to>
    <xdr:pic>
      <xdr:nvPicPr>
        <xdr:cNvPr id="92" name="CheckBox10">
          <a:extLst>
            <a:ext uri="{FF2B5EF4-FFF2-40B4-BE49-F238E27FC236}">
              <a16:creationId xmlns:a16="http://schemas.microsoft.com/office/drawing/2014/main" id="{00000000-0008-0000-0100-00005C000000}"/>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820150" y="12430125"/>
          <a:ext cx="0" cy="2381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47</xdr:col>
      <xdr:colOff>0</xdr:colOff>
      <xdr:row>56</xdr:row>
      <xdr:rowOff>0</xdr:rowOff>
    </xdr:from>
    <xdr:to>
      <xdr:col>47</xdr:col>
      <xdr:colOff>0</xdr:colOff>
      <xdr:row>56</xdr:row>
      <xdr:rowOff>247650</xdr:rowOff>
    </xdr:to>
    <xdr:pic>
      <xdr:nvPicPr>
        <xdr:cNvPr id="93" name="CheckBox52">
          <a:extLst>
            <a:ext uri="{FF2B5EF4-FFF2-40B4-BE49-F238E27FC236}">
              <a16:creationId xmlns:a16="http://schemas.microsoft.com/office/drawing/2014/main" id="{00000000-0008-0000-0100-00005D000000}"/>
            </a:ext>
          </a:extLst>
        </xdr:cNvPr>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820150" y="12668250"/>
          <a:ext cx="0" cy="2476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47</xdr:col>
      <xdr:colOff>0</xdr:colOff>
      <xdr:row>58</xdr:row>
      <xdr:rowOff>0</xdr:rowOff>
    </xdr:from>
    <xdr:to>
      <xdr:col>47</xdr:col>
      <xdr:colOff>0</xdr:colOff>
      <xdr:row>58</xdr:row>
      <xdr:rowOff>247650</xdr:rowOff>
    </xdr:to>
    <xdr:pic>
      <xdr:nvPicPr>
        <xdr:cNvPr id="94" name="CheckBox85">
          <a:extLst>
            <a:ext uri="{FF2B5EF4-FFF2-40B4-BE49-F238E27FC236}">
              <a16:creationId xmlns:a16="http://schemas.microsoft.com/office/drawing/2014/main" id="{00000000-0008-0000-0100-00005E000000}"/>
            </a:ext>
          </a:extLst>
        </xdr:cNvPr>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820150" y="13220700"/>
          <a:ext cx="0" cy="2476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41</xdr:col>
      <xdr:colOff>34436</xdr:colOff>
      <xdr:row>2</xdr:row>
      <xdr:rowOff>117231</xdr:rowOff>
    </xdr:from>
    <xdr:to>
      <xdr:col>44</xdr:col>
      <xdr:colOff>152399</xdr:colOff>
      <xdr:row>4</xdr:row>
      <xdr:rowOff>57150</xdr:rowOff>
    </xdr:to>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7635386" y="117231"/>
          <a:ext cx="575163" cy="34949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chorCtr="0"/>
        <a:lstStyle/>
        <a:p>
          <a:pPr algn="ctr"/>
          <a:r>
            <a:rPr kumimoji="1" lang="en-US" altLang="ja-JP" sz="2000">
              <a:latin typeface="OCRB" panose="020B0609020202020204" pitchFamily="49" charset="0"/>
            </a:rPr>
            <a:t>80</a:t>
          </a:r>
          <a:endParaRPr kumimoji="1" lang="ja-JP" altLang="en-US" sz="2000">
            <a:latin typeface="OCRB" panose="020B0609020202020204" pitchFamily="49" charset="0"/>
          </a:endParaRPr>
        </a:p>
      </xdr:txBody>
    </xdr:sp>
    <xdr:clientData/>
  </xdr:twoCellAnchor>
  <xdr:twoCellAnchor>
    <xdr:from>
      <xdr:col>15</xdr:col>
      <xdr:colOff>95250</xdr:colOff>
      <xdr:row>20</xdr:row>
      <xdr:rowOff>9525</xdr:rowOff>
    </xdr:from>
    <xdr:to>
      <xdr:col>22</xdr:col>
      <xdr:colOff>9525</xdr:colOff>
      <xdr:row>21</xdr:row>
      <xdr:rowOff>0</xdr:rowOff>
    </xdr:to>
    <xdr:sp macro="" textlink="">
      <xdr:nvSpPr>
        <xdr:cNvPr id="96" name="CheckBox21" hidden="1">
          <a:extLst>
            <a:ext uri="{63B3BB69-23CF-44E3-9099-C40C66FF867C}">
              <a14:compatExt xmlns:a14="http://schemas.microsoft.com/office/drawing/2010/main" spid="_x0000_s6161"/>
            </a:ext>
            <a:ext uri="{FF2B5EF4-FFF2-40B4-BE49-F238E27FC236}">
              <a16:creationId xmlns:a16="http://schemas.microsoft.com/office/drawing/2014/main" id="{00000000-0008-0000-0100-000060000000}"/>
            </a:ext>
          </a:extLst>
        </xdr:cNvPr>
        <xdr:cNvSpPr/>
      </xdr:nvSpPr>
      <xdr:spPr bwMode="auto">
        <a:xfrm>
          <a:off x="3371850" y="4200525"/>
          <a:ext cx="9810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47625</xdr:colOff>
      <xdr:row>20</xdr:row>
      <xdr:rowOff>9525</xdr:rowOff>
    </xdr:from>
    <xdr:to>
      <xdr:col>30</xdr:col>
      <xdr:colOff>57150</xdr:colOff>
      <xdr:row>21</xdr:row>
      <xdr:rowOff>0</xdr:rowOff>
    </xdr:to>
    <xdr:sp macro="" textlink="">
      <xdr:nvSpPr>
        <xdr:cNvPr id="97" name="CheckBox22" hidden="1">
          <a:extLst>
            <a:ext uri="{63B3BB69-23CF-44E3-9099-C40C66FF867C}">
              <a14:compatExt xmlns:a14="http://schemas.microsoft.com/office/drawing/2010/main" spid="_x0000_s6162"/>
            </a:ext>
            <a:ext uri="{FF2B5EF4-FFF2-40B4-BE49-F238E27FC236}">
              <a16:creationId xmlns:a16="http://schemas.microsoft.com/office/drawing/2014/main" id="{00000000-0008-0000-0100-000061000000}"/>
            </a:ext>
          </a:extLst>
        </xdr:cNvPr>
        <xdr:cNvSpPr/>
      </xdr:nvSpPr>
      <xdr:spPr bwMode="auto">
        <a:xfrm>
          <a:off x="4391025" y="4200525"/>
          <a:ext cx="11334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85725</xdr:colOff>
      <xdr:row>20</xdr:row>
      <xdr:rowOff>9525</xdr:rowOff>
    </xdr:from>
    <xdr:to>
      <xdr:col>35</xdr:col>
      <xdr:colOff>76200</xdr:colOff>
      <xdr:row>21</xdr:row>
      <xdr:rowOff>0</xdr:rowOff>
    </xdr:to>
    <xdr:sp macro="" textlink="">
      <xdr:nvSpPr>
        <xdr:cNvPr id="98" name="CheckBox23" hidden="1">
          <a:extLst>
            <a:ext uri="{63B3BB69-23CF-44E3-9099-C40C66FF867C}">
              <a14:compatExt xmlns:a14="http://schemas.microsoft.com/office/drawing/2010/main" spid="_x0000_s6163"/>
            </a:ext>
            <a:ext uri="{FF2B5EF4-FFF2-40B4-BE49-F238E27FC236}">
              <a16:creationId xmlns:a16="http://schemas.microsoft.com/office/drawing/2014/main" id="{00000000-0008-0000-0100-000062000000}"/>
            </a:ext>
          </a:extLst>
        </xdr:cNvPr>
        <xdr:cNvSpPr/>
      </xdr:nvSpPr>
      <xdr:spPr bwMode="auto">
        <a:xfrm>
          <a:off x="5553075" y="4200525"/>
          <a:ext cx="6000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57150</xdr:colOff>
      <xdr:row>18</xdr:row>
      <xdr:rowOff>9525</xdr:rowOff>
    </xdr:from>
    <xdr:to>
      <xdr:col>7</xdr:col>
      <xdr:colOff>257175</xdr:colOff>
      <xdr:row>19</xdr:row>
      <xdr:rowOff>0</xdr:rowOff>
    </xdr:to>
    <xdr:sp macro="" textlink="">
      <xdr:nvSpPr>
        <xdr:cNvPr id="99" name="CheckBox9" hidden="1">
          <a:extLst>
            <a:ext uri="{63B3BB69-23CF-44E3-9099-C40C66FF867C}">
              <a14:compatExt xmlns:a14="http://schemas.microsoft.com/office/drawing/2010/main" spid="_x0000_s6150"/>
            </a:ext>
            <a:ext uri="{FF2B5EF4-FFF2-40B4-BE49-F238E27FC236}">
              <a16:creationId xmlns:a16="http://schemas.microsoft.com/office/drawing/2014/main" id="{00000000-0008-0000-0100-000063000000}"/>
            </a:ext>
          </a:extLst>
        </xdr:cNvPr>
        <xdr:cNvSpPr/>
      </xdr:nvSpPr>
      <xdr:spPr bwMode="auto">
        <a:xfrm>
          <a:off x="1800225" y="3724275"/>
          <a:ext cx="5048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xdr:col>
      <xdr:colOff>200025</xdr:colOff>
      <xdr:row>52</xdr:row>
      <xdr:rowOff>38100</xdr:rowOff>
    </xdr:from>
    <xdr:to>
      <xdr:col>4</xdr:col>
      <xdr:colOff>276225</xdr:colOff>
      <xdr:row>53</xdr:row>
      <xdr:rowOff>209550</xdr:rowOff>
    </xdr:to>
    <xdr:sp macro="" textlink="">
      <xdr:nvSpPr>
        <xdr:cNvPr id="100" name="左中かっこ 99">
          <a:extLst>
            <a:ext uri="{FF2B5EF4-FFF2-40B4-BE49-F238E27FC236}">
              <a16:creationId xmlns:a16="http://schemas.microsoft.com/office/drawing/2014/main" id="{00000000-0008-0000-0100-000064000000}"/>
            </a:ext>
          </a:extLst>
        </xdr:cNvPr>
        <xdr:cNvSpPr/>
      </xdr:nvSpPr>
      <xdr:spPr>
        <a:xfrm>
          <a:off x="1333500" y="11753850"/>
          <a:ext cx="76200" cy="40957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52</xdr:row>
      <xdr:rowOff>186104</xdr:rowOff>
    </xdr:from>
    <xdr:to>
      <xdr:col>4</xdr:col>
      <xdr:colOff>190500</xdr:colOff>
      <xdr:row>53</xdr:row>
      <xdr:rowOff>148004</xdr:rowOff>
    </xdr:to>
    <xdr:cxnSp macro="">
      <xdr:nvCxnSpPr>
        <xdr:cNvPr id="101" name="カギ線コネクタ 100">
          <a:extLst>
            <a:ext uri="{FF2B5EF4-FFF2-40B4-BE49-F238E27FC236}">
              <a16:creationId xmlns:a16="http://schemas.microsoft.com/office/drawing/2014/main" id="{00000000-0008-0000-0100-000065000000}"/>
            </a:ext>
          </a:extLst>
        </xdr:cNvPr>
        <xdr:cNvCxnSpPr/>
      </xdr:nvCxnSpPr>
      <xdr:spPr>
        <a:xfrm>
          <a:off x="613263" y="11931162"/>
          <a:ext cx="720237" cy="203688"/>
        </a:xfrm>
        <a:prstGeom prst="bentConnector3">
          <a:avLst>
            <a:gd name="adj1" fmla="val -667"/>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19050</xdr:colOff>
      <xdr:row>45</xdr:row>
      <xdr:rowOff>9525</xdr:rowOff>
    </xdr:from>
    <xdr:to>
      <xdr:col>24</xdr:col>
      <xdr:colOff>142875</xdr:colOff>
      <xdr:row>46</xdr:row>
      <xdr:rowOff>0</xdr:rowOff>
    </xdr:to>
    <xdr:sp macro="" textlink="">
      <xdr:nvSpPr>
        <xdr:cNvPr id="115" name="CheckBox3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73000000}"/>
            </a:ext>
          </a:extLst>
        </xdr:cNvPr>
        <xdr:cNvSpPr/>
      </xdr:nvSpPr>
      <xdr:spPr bwMode="auto">
        <a:xfrm>
          <a:off x="4362450" y="10058400"/>
          <a:ext cx="6096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66675</xdr:colOff>
      <xdr:row>45</xdr:row>
      <xdr:rowOff>9525</xdr:rowOff>
    </xdr:from>
    <xdr:to>
      <xdr:col>16</xdr:col>
      <xdr:colOff>19050</xdr:colOff>
      <xdr:row>46</xdr:row>
      <xdr:rowOff>0</xdr:rowOff>
    </xdr:to>
    <xdr:sp macro="" textlink="">
      <xdr:nvSpPr>
        <xdr:cNvPr id="116" name="CheckBox38" hidden="1">
          <a:extLst>
            <a:ext uri="{63B3BB69-23CF-44E3-9099-C40C66FF867C}">
              <a14:compatExt xmlns:a14="http://schemas.microsoft.com/office/drawing/2010/main" spid="_x0000_s6175"/>
            </a:ext>
            <a:ext uri="{FF2B5EF4-FFF2-40B4-BE49-F238E27FC236}">
              <a16:creationId xmlns:a16="http://schemas.microsoft.com/office/drawing/2014/main" id="{00000000-0008-0000-0100-000074000000}"/>
            </a:ext>
          </a:extLst>
        </xdr:cNvPr>
        <xdr:cNvSpPr/>
      </xdr:nvSpPr>
      <xdr:spPr bwMode="auto">
        <a:xfrm>
          <a:off x="3190875" y="10058400"/>
          <a:ext cx="5619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0</xdr:colOff>
      <xdr:row>45</xdr:row>
      <xdr:rowOff>9525</xdr:rowOff>
    </xdr:from>
    <xdr:to>
      <xdr:col>24</xdr:col>
      <xdr:colOff>0</xdr:colOff>
      <xdr:row>46</xdr:row>
      <xdr:rowOff>0</xdr:rowOff>
    </xdr:to>
    <xdr:sp macro="" textlink="">
      <xdr:nvSpPr>
        <xdr:cNvPr id="117" name="CheckBox3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75000000}"/>
            </a:ext>
          </a:extLst>
        </xdr:cNvPr>
        <xdr:cNvSpPr/>
      </xdr:nvSpPr>
      <xdr:spPr bwMode="auto">
        <a:xfrm>
          <a:off x="4829175" y="10058400"/>
          <a:ext cx="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45</xdr:row>
      <xdr:rowOff>9525</xdr:rowOff>
    </xdr:from>
    <xdr:to>
      <xdr:col>21</xdr:col>
      <xdr:colOff>19050</xdr:colOff>
      <xdr:row>46</xdr:row>
      <xdr:rowOff>0</xdr:rowOff>
    </xdr:to>
    <xdr:sp macro="" textlink="">
      <xdr:nvSpPr>
        <xdr:cNvPr id="118" name="CheckBox40" hidden="1">
          <a:extLst>
            <a:ext uri="{63B3BB69-23CF-44E3-9099-C40C66FF867C}">
              <a14:compatExt xmlns:a14="http://schemas.microsoft.com/office/drawing/2010/main" spid="_x0000_s6177"/>
            </a:ext>
            <a:ext uri="{FF2B5EF4-FFF2-40B4-BE49-F238E27FC236}">
              <a16:creationId xmlns:a16="http://schemas.microsoft.com/office/drawing/2014/main" id="{00000000-0008-0000-0100-000076000000}"/>
            </a:ext>
          </a:extLst>
        </xdr:cNvPr>
        <xdr:cNvSpPr/>
      </xdr:nvSpPr>
      <xdr:spPr bwMode="auto">
        <a:xfrm>
          <a:off x="3829050" y="10058400"/>
          <a:ext cx="5334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9525</xdr:colOff>
      <xdr:row>45</xdr:row>
      <xdr:rowOff>9525</xdr:rowOff>
    </xdr:from>
    <xdr:to>
      <xdr:col>29</xdr:col>
      <xdr:colOff>57150</xdr:colOff>
      <xdr:row>46</xdr:row>
      <xdr:rowOff>0</xdr:rowOff>
    </xdr:to>
    <xdr:sp macro="" textlink="">
      <xdr:nvSpPr>
        <xdr:cNvPr id="119" name="CheckBox53" hidden="1">
          <a:extLst>
            <a:ext uri="{63B3BB69-23CF-44E3-9099-C40C66FF867C}">
              <a14:compatExt xmlns:a14="http://schemas.microsoft.com/office/drawing/2010/main" spid="_x0000_s6188"/>
            </a:ext>
            <a:ext uri="{FF2B5EF4-FFF2-40B4-BE49-F238E27FC236}">
              <a16:creationId xmlns:a16="http://schemas.microsoft.com/office/drawing/2014/main" id="{00000000-0008-0000-0100-000077000000}"/>
            </a:ext>
          </a:extLst>
        </xdr:cNvPr>
        <xdr:cNvSpPr/>
      </xdr:nvSpPr>
      <xdr:spPr bwMode="auto">
        <a:xfrm>
          <a:off x="5019675" y="10058400"/>
          <a:ext cx="5048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29</xdr:col>
      <xdr:colOff>133350</xdr:colOff>
      <xdr:row>45</xdr:row>
      <xdr:rowOff>9525</xdr:rowOff>
    </xdr:from>
    <xdr:to>
      <xdr:col>33</xdr:col>
      <xdr:colOff>47625</xdr:colOff>
      <xdr:row>46</xdr:row>
      <xdr:rowOff>0</xdr:rowOff>
    </xdr:to>
    <xdr:sp macro="" textlink="">
      <xdr:nvSpPr>
        <xdr:cNvPr id="120" name="CheckBox54" hidden="1">
          <a:extLst>
            <a:ext uri="{63B3BB69-23CF-44E3-9099-C40C66FF867C}">
              <a14:compatExt xmlns:a14="http://schemas.microsoft.com/office/drawing/2010/main" spid="_x0000_s6189"/>
            </a:ext>
            <a:ext uri="{FF2B5EF4-FFF2-40B4-BE49-F238E27FC236}">
              <a16:creationId xmlns:a16="http://schemas.microsoft.com/office/drawing/2014/main" id="{00000000-0008-0000-0100-000078000000}"/>
            </a:ext>
          </a:extLst>
        </xdr:cNvPr>
        <xdr:cNvSpPr/>
      </xdr:nvSpPr>
      <xdr:spPr bwMode="auto">
        <a:xfrm>
          <a:off x="5600700" y="10058400"/>
          <a:ext cx="5238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33</xdr:col>
      <xdr:colOff>142875</xdr:colOff>
      <xdr:row>45</xdr:row>
      <xdr:rowOff>9525</xdr:rowOff>
    </xdr:from>
    <xdr:to>
      <xdr:col>37</xdr:col>
      <xdr:colOff>28575</xdr:colOff>
      <xdr:row>46</xdr:row>
      <xdr:rowOff>0</xdr:rowOff>
    </xdr:to>
    <xdr:sp macro="" textlink="">
      <xdr:nvSpPr>
        <xdr:cNvPr id="121" name="CheckBox55" hidden="1">
          <a:extLst>
            <a:ext uri="{63B3BB69-23CF-44E3-9099-C40C66FF867C}">
              <a14:compatExt xmlns:a14="http://schemas.microsoft.com/office/drawing/2010/main" spid="_x0000_s6190"/>
            </a:ext>
            <a:ext uri="{FF2B5EF4-FFF2-40B4-BE49-F238E27FC236}">
              <a16:creationId xmlns:a16="http://schemas.microsoft.com/office/drawing/2014/main" id="{00000000-0008-0000-0100-000079000000}"/>
            </a:ext>
          </a:extLst>
        </xdr:cNvPr>
        <xdr:cNvSpPr/>
      </xdr:nvSpPr>
      <xdr:spPr bwMode="auto">
        <a:xfrm>
          <a:off x="6219825" y="10058400"/>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36</xdr:col>
      <xdr:colOff>0</xdr:colOff>
      <xdr:row>45</xdr:row>
      <xdr:rowOff>9525</xdr:rowOff>
    </xdr:from>
    <xdr:to>
      <xdr:col>39</xdr:col>
      <xdr:colOff>104775</xdr:colOff>
      <xdr:row>46</xdr:row>
      <xdr:rowOff>0</xdr:rowOff>
    </xdr:to>
    <xdr:sp macro="" textlink="">
      <xdr:nvSpPr>
        <xdr:cNvPr id="122" name="CheckBox56" hidden="1">
          <a:extLst>
            <a:ext uri="{63B3BB69-23CF-44E3-9099-C40C66FF867C}">
              <a14:compatExt xmlns:a14="http://schemas.microsoft.com/office/drawing/2010/main" spid="_x0000_s6191"/>
            </a:ext>
            <a:ext uri="{FF2B5EF4-FFF2-40B4-BE49-F238E27FC236}">
              <a16:creationId xmlns:a16="http://schemas.microsoft.com/office/drawing/2014/main" id="{00000000-0008-0000-0100-00007A000000}"/>
            </a:ext>
          </a:extLst>
        </xdr:cNvPr>
        <xdr:cNvSpPr/>
      </xdr:nvSpPr>
      <xdr:spPr bwMode="auto">
        <a:xfrm>
          <a:off x="6838950" y="10058400"/>
          <a:ext cx="5619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0</xdr:colOff>
      <xdr:row>45</xdr:row>
      <xdr:rowOff>9525</xdr:rowOff>
    </xdr:from>
    <xdr:to>
      <xdr:col>24</xdr:col>
      <xdr:colOff>0</xdr:colOff>
      <xdr:row>46</xdr:row>
      <xdr:rowOff>0</xdr:rowOff>
    </xdr:to>
    <xdr:pic>
      <xdr:nvPicPr>
        <xdr:cNvPr id="123" name="CheckBox39">
          <a:extLst>
            <a:ext uri="{FF2B5EF4-FFF2-40B4-BE49-F238E27FC236}">
              <a16:creationId xmlns:a16="http://schemas.microsoft.com/office/drawing/2014/main" id="{00000000-0008-0000-0100-00007B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9175" y="10058400"/>
          <a:ext cx="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25</xdr:col>
      <xdr:colOff>9525</xdr:colOff>
      <xdr:row>46</xdr:row>
      <xdr:rowOff>9525</xdr:rowOff>
    </xdr:from>
    <xdr:to>
      <xdr:col>28</xdr:col>
      <xdr:colOff>123825</xdr:colOff>
      <xdr:row>47</xdr:row>
      <xdr:rowOff>0</xdr:rowOff>
    </xdr:to>
    <xdr:sp macro="" textlink="">
      <xdr:nvSpPr>
        <xdr:cNvPr id="124" name="CheckBox60" hidden="1">
          <a:extLst>
            <a:ext uri="{63B3BB69-23CF-44E3-9099-C40C66FF867C}">
              <a14:compatExt xmlns:a14="http://schemas.microsoft.com/office/drawing/2010/main" spid="_x0000_s6194"/>
            </a:ext>
            <a:ext uri="{FF2B5EF4-FFF2-40B4-BE49-F238E27FC236}">
              <a16:creationId xmlns:a16="http://schemas.microsoft.com/office/drawing/2014/main" id="{00000000-0008-0000-0100-00007C000000}"/>
            </a:ext>
          </a:extLst>
        </xdr:cNvPr>
        <xdr:cNvSpPr/>
      </xdr:nvSpPr>
      <xdr:spPr bwMode="auto">
        <a:xfrm>
          <a:off x="5019675" y="10229850"/>
          <a:ext cx="5715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133350</xdr:colOff>
      <xdr:row>46</xdr:row>
      <xdr:rowOff>9525</xdr:rowOff>
    </xdr:from>
    <xdr:to>
      <xdr:col>32</xdr:col>
      <xdr:colOff>95250</xdr:colOff>
      <xdr:row>47</xdr:row>
      <xdr:rowOff>0</xdr:rowOff>
    </xdr:to>
    <xdr:sp macro="" textlink="">
      <xdr:nvSpPr>
        <xdr:cNvPr id="125" name="CheckBox61" hidden="1">
          <a:extLst>
            <a:ext uri="{63B3BB69-23CF-44E3-9099-C40C66FF867C}">
              <a14:compatExt xmlns:a14="http://schemas.microsoft.com/office/drawing/2010/main" spid="_x0000_s6195"/>
            </a:ext>
            <a:ext uri="{FF2B5EF4-FFF2-40B4-BE49-F238E27FC236}">
              <a16:creationId xmlns:a16="http://schemas.microsoft.com/office/drawing/2014/main" id="{00000000-0008-0000-0100-00007D000000}"/>
            </a:ext>
          </a:extLst>
        </xdr:cNvPr>
        <xdr:cNvSpPr/>
      </xdr:nvSpPr>
      <xdr:spPr bwMode="auto">
        <a:xfrm>
          <a:off x="5600700" y="10229850"/>
          <a:ext cx="5715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32</xdr:col>
      <xdr:colOff>142875</xdr:colOff>
      <xdr:row>46</xdr:row>
      <xdr:rowOff>9525</xdr:rowOff>
    </xdr:from>
    <xdr:to>
      <xdr:col>36</xdr:col>
      <xdr:colOff>38100</xdr:colOff>
      <xdr:row>47</xdr:row>
      <xdr:rowOff>0</xdr:rowOff>
    </xdr:to>
    <xdr:sp macro="" textlink="">
      <xdr:nvSpPr>
        <xdr:cNvPr id="126" name="CheckBox62" hidden="1">
          <a:extLst>
            <a:ext uri="{63B3BB69-23CF-44E3-9099-C40C66FF867C}">
              <a14:compatExt xmlns:a14="http://schemas.microsoft.com/office/drawing/2010/main" spid="_x0000_s6196"/>
            </a:ext>
            <a:ext uri="{FF2B5EF4-FFF2-40B4-BE49-F238E27FC236}">
              <a16:creationId xmlns:a16="http://schemas.microsoft.com/office/drawing/2014/main" id="{00000000-0008-0000-0100-00007E000000}"/>
            </a:ext>
          </a:extLst>
        </xdr:cNvPr>
        <xdr:cNvSpPr/>
      </xdr:nvSpPr>
      <xdr:spPr bwMode="auto">
        <a:xfrm>
          <a:off x="6219825" y="10229850"/>
          <a:ext cx="5048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37</xdr:col>
      <xdr:colOff>0</xdr:colOff>
      <xdr:row>46</xdr:row>
      <xdr:rowOff>9525</xdr:rowOff>
    </xdr:from>
    <xdr:to>
      <xdr:col>40</xdr:col>
      <xdr:colOff>0</xdr:colOff>
      <xdr:row>47</xdr:row>
      <xdr:rowOff>0</xdr:rowOff>
    </xdr:to>
    <xdr:sp macro="" textlink="">
      <xdr:nvSpPr>
        <xdr:cNvPr id="127" name="CheckBox63" hidden="1">
          <a:extLst>
            <a:ext uri="{63B3BB69-23CF-44E3-9099-C40C66FF867C}">
              <a14:compatExt xmlns:a14="http://schemas.microsoft.com/office/drawing/2010/main" spid="_x0000_s6197"/>
            </a:ext>
            <a:ext uri="{FF2B5EF4-FFF2-40B4-BE49-F238E27FC236}">
              <a16:creationId xmlns:a16="http://schemas.microsoft.com/office/drawing/2014/main" id="{00000000-0008-0000-0100-00007F000000}"/>
            </a:ext>
          </a:extLst>
        </xdr:cNvPr>
        <xdr:cNvSpPr/>
      </xdr:nvSpPr>
      <xdr:spPr bwMode="auto">
        <a:xfrm>
          <a:off x="6838950" y="10229850"/>
          <a:ext cx="4572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95250</xdr:colOff>
      <xdr:row>3</xdr:row>
      <xdr:rowOff>76200</xdr:rowOff>
    </xdr:from>
    <xdr:to>
      <xdr:col>32</xdr:col>
      <xdr:colOff>47625</xdr:colOff>
      <xdr:row>4</xdr:row>
      <xdr:rowOff>104775</xdr:rowOff>
    </xdr:to>
    <xdr:sp macro="" textlink="">
      <xdr:nvSpPr>
        <xdr:cNvPr id="146" name="テキスト ボックス 145">
          <a:extLst>
            <a:ext uri="{FF2B5EF4-FFF2-40B4-BE49-F238E27FC236}">
              <a16:creationId xmlns:a16="http://schemas.microsoft.com/office/drawing/2014/main" id="{00000000-0008-0000-0200-000092000000}"/>
            </a:ext>
          </a:extLst>
        </xdr:cNvPr>
        <xdr:cNvSpPr txBox="1"/>
      </xdr:nvSpPr>
      <xdr:spPr>
        <a:xfrm>
          <a:off x="5638800" y="923925"/>
          <a:ext cx="352425" cy="38100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chorCtr="0"/>
        <a:lstStyle/>
        <a:p>
          <a:pPr algn="ctr"/>
          <a:r>
            <a:rPr kumimoji="1" lang="en-US" altLang="ja-JP" sz="1100" b="0">
              <a:latin typeface="ＭＳ Ｐゴシック" panose="020B0600070205080204" pitchFamily="50" charset="-128"/>
              <a:ea typeface="ＭＳ Ｐゴシック" panose="020B0600070205080204" pitchFamily="50" charset="-128"/>
            </a:rPr>
            <a:t>※</a:t>
          </a:r>
          <a:endParaRPr kumimoji="1" lang="ja-JP" altLang="en-US" sz="1100" b="0">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8</xdr:col>
      <xdr:colOff>0</xdr:colOff>
      <xdr:row>6</xdr:row>
      <xdr:rowOff>9525</xdr:rowOff>
    </xdr:from>
    <xdr:to>
      <xdr:col>10</xdr:col>
      <xdr:colOff>95250</xdr:colOff>
      <xdr:row>6</xdr:row>
      <xdr:rowOff>219075</xdr:rowOff>
    </xdr:to>
    <xdr:sp macro="" textlink="">
      <xdr:nvSpPr>
        <xdr:cNvPr id="2" name="CheckBox1" hidden="1">
          <a:extLst>
            <a:ext uri="{63B3BB69-23CF-44E3-9099-C40C66FF867C}">
              <a14:compatExt xmlns:a14="http://schemas.microsoft.com/office/drawing/2010/main" spid="_x0000_s2049"/>
            </a:ext>
            <a:ext uri="{FF2B5EF4-FFF2-40B4-BE49-F238E27FC236}">
              <a16:creationId xmlns:a16="http://schemas.microsoft.com/office/drawing/2014/main" id="{00000000-0008-0000-0200-000002000000}"/>
            </a:ext>
          </a:extLst>
        </xdr:cNvPr>
        <xdr:cNvSpPr/>
      </xdr:nvSpPr>
      <xdr:spPr bwMode="auto">
        <a:xfrm>
          <a:off x="828675" y="1152525"/>
          <a:ext cx="4191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190500</xdr:colOff>
      <xdr:row>7</xdr:row>
      <xdr:rowOff>9525</xdr:rowOff>
    </xdr:from>
    <xdr:to>
      <xdr:col>7</xdr:col>
      <xdr:colOff>57150</xdr:colOff>
      <xdr:row>7</xdr:row>
      <xdr:rowOff>228600</xdr:rowOff>
    </xdr:to>
    <xdr:sp macro="" textlink="">
      <xdr:nvSpPr>
        <xdr:cNvPr id="3" name="CheckBox4" hidden="1">
          <a:extLst>
            <a:ext uri="{63B3BB69-23CF-44E3-9099-C40C66FF867C}">
              <a14:compatExt xmlns:a14="http://schemas.microsoft.com/office/drawing/2010/main" spid="_x0000_s2052"/>
            </a:ext>
            <a:ext uri="{FF2B5EF4-FFF2-40B4-BE49-F238E27FC236}">
              <a16:creationId xmlns:a16="http://schemas.microsoft.com/office/drawing/2014/main" id="{00000000-0008-0000-0200-000003000000}"/>
            </a:ext>
          </a:extLst>
        </xdr:cNvPr>
        <xdr:cNvSpPr/>
      </xdr:nvSpPr>
      <xdr:spPr bwMode="auto">
        <a:xfrm>
          <a:off x="190500" y="1400175"/>
          <a:ext cx="86677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190500</xdr:colOff>
      <xdr:row>8</xdr:row>
      <xdr:rowOff>9525</xdr:rowOff>
    </xdr:from>
    <xdr:to>
      <xdr:col>5</xdr:col>
      <xdr:colOff>28575</xdr:colOff>
      <xdr:row>8</xdr:row>
      <xdr:rowOff>228600</xdr:rowOff>
    </xdr:to>
    <xdr:sp macro="" textlink="">
      <xdr:nvSpPr>
        <xdr:cNvPr id="4" name="CheckBox5" hidden="1">
          <a:extLst>
            <a:ext uri="{63B3BB69-23CF-44E3-9099-C40C66FF867C}">
              <a14:compatExt xmlns:a14="http://schemas.microsoft.com/office/drawing/2010/main" spid="_x0000_s2053"/>
            </a:ext>
            <a:ext uri="{FF2B5EF4-FFF2-40B4-BE49-F238E27FC236}">
              <a16:creationId xmlns:a16="http://schemas.microsoft.com/office/drawing/2014/main" id="{00000000-0008-0000-0200-000004000000}"/>
            </a:ext>
          </a:extLst>
        </xdr:cNvPr>
        <xdr:cNvSpPr/>
      </xdr:nvSpPr>
      <xdr:spPr bwMode="auto">
        <a:xfrm>
          <a:off x="190500" y="1638300"/>
          <a:ext cx="5143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190500</xdr:colOff>
      <xdr:row>11</xdr:row>
      <xdr:rowOff>9525</xdr:rowOff>
    </xdr:from>
    <xdr:to>
      <xdr:col>10</xdr:col>
      <xdr:colOff>142875</xdr:colOff>
      <xdr:row>11</xdr:row>
      <xdr:rowOff>228600</xdr:rowOff>
    </xdr:to>
    <xdr:sp macro="" textlink="">
      <xdr:nvSpPr>
        <xdr:cNvPr id="5" name="CheckBox6" hidden="1">
          <a:extLst>
            <a:ext uri="{63B3BB69-23CF-44E3-9099-C40C66FF867C}">
              <a14:compatExt xmlns:a14="http://schemas.microsoft.com/office/drawing/2010/main" spid="_x0000_s2054"/>
            </a:ext>
            <a:ext uri="{FF2B5EF4-FFF2-40B4-BE49-F238E27FC236}">
              <a16:creationId xmlns:a16="http://schemas.microsoft.com/office/drawing/2014/main" id="{00000000-0008-0000-0200-000005000000}"/>
            </a:ext>
          </a:extLst>
        </xdr:cNvPr>
        <xdr:cNvSpPr/>
      </xdr:nvSpPr>
      <xdr:spPr bwMode="auto">
        <a:xfrm>
          <a:off x="190500" y="2352675"/>
          <a:ext cx="143827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190500</xdr:colOff>
      <xdr:row>12</xdr:row>
      <xdr:rowOff>9525</xdr:rowOff>
    </xdr:from>
    <xdr:to>
      <xdr:col>10</xdr:col>
      <xdr:colOff>38100</xdr:colOff>
      <xdr:row>12</xdr:row>
      <xdr:rowOff>228600</xdr:rowOff>
    </xdr:to>
    <xdr:sp macro="" textlink="">
      <xdr:nvSpPr>
        <xdr:cNvPr id="6" name="CheckBox7" hidden="1">
          <a:extLst>
            <a:ext uri="{63B3BB69-23CF-44E3-9099-C40C66FF867C}">
              <a14:compatExt xmlns:a14="http://schemas.microsoft.com/office/drawing/2010/main" spid="_x0000_s2055"/>
            </a:ext>
            <a:ext uri="{FF2B5EF4-FFF2-40B4-BE49-F238E27FC236}">
              <a16:creationId xmlns:a16="http://schemas.microsoft.com/office/drawing/2014/main" id="{00000000-0008-0000-0200-000006000000}"/>
            </a:ext>
          </a:extLst>
        </xdr:cNvPr>
        <xdr:cNvSpPr/>
      </xdr:nvSpPr>
      <xdr:spPr bwMode="auto">
        <a:xfrm>
          <a:off x="190500" y="2590800"/>
          <a:ext cx="133350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190500</xdr:colOff>
      <xdr:row>13</xdr:row>
      <xdr:rowOff>9525</xdr:rowOff>
    </xdr:from>
    <xdr:to>
      <xdr:col>10</xdr:col>
      <xdr:colOff>123825</xdr:colOff>
      <xdr:row>13</xdr:row>
      <xdr:rowOff>228600</xdr:rowOff>
    </xdr:to>
    <xdr:sp macro="" textlink="">
      <xdr:nvSpPr>
        <xdr:cNvPr id="7" name="CheckBox8" hidden="1">
          <a:extLst>
            <a:ext uri="{63B3BB69-23CF-44E3-9099-C40C66FF867C}">
              <a14:compatExt xmlns:a14="http://schemas.microsoft.com/office/drawing/2010/main" spid="_x0000_s2056"/>
            </a:ext>
            <a:ext uri="{FF2B5EF4-FFF2-40B4-BE49-F238E27FC236}">
              <a16:creationId xmlns:a16="http://schemas.microsoft.com/office/drawing/2014/main" id="{00000000-0008-0000-0200-000007000000}"/>
            </a:ext>
          </a:extLst>
        </xdr:cNvPr>
        <xdr:cNvSpPr/>
      </xdr:nvSpPr>
      <xdr:spPr bwMode="auto">
        <a:xfrm>
          <a:off x="190500" y="2828925"/>
          <a:ext cx="141922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190500</xdr:colOff>
      <xdr:row>14</xdr:row>
      <xdr:rowOff>9525</xdr:rowOff>
    </xdr:from>
    <xdr:to>
      <xdr:col>11</xdr:col>
      <xdr:colOff>38100</xdr:colOff>
      <xdr:row>14</xdr:row>
      <xdr:rowOff>228600</xdr:rowOff>
    </xdr:to>
    <xdr:sp macro="" textlink="">
      <xdr:nvSpPr>
        <xdr:cNvPr id="8" name="CheckBox9" hidden="1">
          <a:extLst>
            <a:ext uri="{63B3BB69-23CF-44E3-9099-C40C66FF867C}">
              <a14:compatExt xmlns:a14="http://schemas.microsoft.com/office/drawing/2010/main" spid="_x0000_s2057"/>
            </a:ext>
            <a:ext uri="{FF2B5EF4-FFF2-40B4-BE49-F238E27FC236}">
              <a16:creationId xmlns:a16="http://schemas.microsoft.com/office/drawing/2014/main" id="{00000000-0008-0000-0200-000008000000}"/>
            </a:ext>
          </a:extLst>
        </xdr:cNvPr>
        <xdr:cNvSpPr/>
      </xdr:nvSpPr>
      <xdr:spPr bwMode="auto">
        <a:xfrm>
          <a:off x="190500" y="3067050"/>
          <a:ext cx="149542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190500</xdr:colOff>
      <xdr:row>15</xdr:row>
      <xdr:rowOff>9525</xdr:rowOff>
    </xdr:from>
    <xdr:to>
      <xdr:col>6</xdr:col>
      <xdr:colOff>66675</xdr:colOff>
      <xdr:row>15</xdr:row>
      <xdr:rowOff>228600</xdr:rowOff>
    </xdr:to>
    <xdr:sp macro="" textlink="">
      <xdr:nvSpPr>
        <xdr:cNvPr id="9" name="CheckBox10" hidden="1">
          <a:extLst>
            <a:ext uri="{63B3BB69-23CF-44E3-9099-C40C66FF867C}">
              <a14:compatExt xmlns:a14="http://schemas.microsoft.com/office/drawing/2010/main" spid="_x0000_s2058"/>
            </a:ext>
            <a:ext uri="{FF2B5EF4-FFF2-40B4-BE49-F238E27FC236}">
              <a16:creationId xmlns:a16="http://schemas.microsoft.com/office/drawing/2014/main" id="{00000000-0008-0000-0200-000009000000}"/>
            </a:ext>
          </a:extLst>
        </xdr:cNvPr>
        <xdr:cNvSpPr/>
      </xdr:nvSpPr>
      <xdr:spPr bwMode="auto">
        <a:xfrm>
          <a:off x="190500" y="3305175"/>
          <a:ext cx="71437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190500</xdr:colOff>
      <xdr:row>16</xdr:row>
      <xdr:rowOff>9525</xdr:rowOff>
    </xdr:from>
    <xdr:to>
      <xdr:col>11</xdr:col>
      <xdr:colOff>95250</xdr:colOff>
      <xdr:row>16</xdr:row>
      <xdr:rowOff>228600</xdr:rowOff>
    </xdr:to>
    <xdr:sp macro="" textlink="">
      <xdr:nvSpPr>
        <xdr:cNvPr id="10" name="CheckBox11" hidden="1">
          <a:extLst>
            <a:ext uri="{63B3BB69-23CF-44E3-9099-C40C66FF867C}">
              <a14:compatExt xmlns:a14="http://schemas.microsoft.com/office/drawing/2010/main" spid="_x0000_s2059"/>
            </a:ext>
            <a:ext uri="{FF2B5EF4-FFF2-40B4-BE49-F238E27FC236}">
              <a16:creationId xmlns:a16="http://schemas.microsoft.com/office/drawing/2014/main" id="{00000000-0008-0000-0200-00000A000000}"/>
            </a:ext>
          </a:extLst>
        </xdr:cNvPr>
        <xdr:cNvSpPr/>
      </xdr:nvSpPr>
      <xdr:spPr bwMode="auto">
        <a:xfrm>
          <a:off x="190500" y="3543300"/>
          <a:ext cx="155257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38100</xdr:colOff>
      <xdr:row>20</xdr:row>
      <xdr:rowOff>9525</xdr:rowOff>
    </xdr:from>
    <xdr:to>
      <xdr:col>19</xdr:col>
      <xdr:colOff>152400</xdr:colOff>
      <xdr:row>20</xdr:row>
      <xdr:rowOff>228600</xdr:rowOff>
    </xdr:to>
    <xdr:sp macro="" textlink="">
      <xdr:nvSpPr>
        <xdr:cNvPr id="11" name="CheckBox13" hidden="1">
          <a:extLst>
            <a:ext uri="{63B3BB69-23CF-44E3-9099-C40C66FF867C}">
              <a14:compatExt xmlns:a14="http://schemas.microsoft.com/office/drawing/2010/main" spid="_x0000_s2061"/>
            </a:ext>
            <a:ext uri="{FF2B5EF4-FFF2-40B4-BE49-F238E27FC236}">
              <a16:creationId xmlns:a16="http://schemas.microsoft.com/office/drawing/2014/main" id="{00000000-0008-0000-0200-00000B000000}"/>
            </a:ext>
          </a:extLst>
        </xdr:cNvPr>
        <xdr:cNvSpPr/>
      </xdr:nvSpPr>
      <xdr:spPr bwMode="auto">
        <a:xfrm>
          <a:off x="2400300" y="4305300"/>
          <a:ext cx="5143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190500</xdr:colOff>
      <xdr:row>8</xdr:row>
      <xdr:rowOff>9525</xdr:rowOff>
    </xdr:from>
    <xdr:to>
      <xdr:col>22</xdr:col>
      <xdr:colOff>57150</xdr:colOff>
      <xdr:row>8</xdr:row>
      <xdr:rowOff>228600</xdr:rowOff>
    </xdr:to>
    <xdr:sp macro="" textlink="">
      <xdr:nvSpPr>
        <xdr:cNvPr id="12" name="CheckBox14" hidden="1">
          <a:extLst>
            <a:ext uri="{63B3BB69-23CF-44E3-9099-C40C66FF867C}">
              <a14:compatExt xmlns:a14="http://schemas.microsoft.com/office/drawing/2010/main" spid="_x0000_s2062"/>
            </a:ext>
            <a:ext uri="{FF2B5EF4-FFF2-40B4-BE49-F238E27FC236}">
              <a16:creationId xmlns:a16="http://schemas.microsoft.com/office/drawing/2014/main" id="{00000000-0008-0000-0200-00000C000000}"/>
            </a:ext>
          </a:extLst>
        </xdr:cNvPr>
        <xdr:cNvSpPr/>
      </xdr:nvSpPr>
      <xdr:spPr bwMode="auto">
        <a:xfrm>
          <a:off x="1847850" y="1638300"/>
          <a:ext cx="14668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190500</xdr:colOff>
      <xdr:row>9</xdr:row>
      <xdr:rowOff>9525</xdr:rowOff>
    </xdr:from>
    <xdr:to>
      <xdr:col>22</xdr:col>
      <xdr:colOff>19050</xdr:colOff>
      <xdr:row>9</xdr:row>
      <xdr:rowOff>238125</xdr:rowOff>
    </xdr:to>
    <xdr:sp macro="" textlink="">
      <xdr:nvSpPr>
        <xdr:cNvPr id="13" name="CheckBox15" hidden="1">
          <a:extLst>
            <a:ext uri="{63B3BB69-23CF-44E3-9099-C40C66FF867C}">
              <a14:compatExt xmlns:a14="http://schemas.microsoft.com/office/drawing/2010/main" spid="_x0000_s2063"/>
            </a:ext>
            <a:ext uri="{FF2B5EF4-FFF2-40B4-BE49-F238E27FC236}">
              <a16:creationId xmlns:a16="http://schemas.microsoft.com/office/drawing/2014/main" id="{00000000-0008-0000-0200-00000D000000}"/>
            </a:ext>
          </a:extLst>
        </xdr:cNvPr>
        <xdr:cNvSpPr/>
      </xdr:nvSpPr>
      <xdr:spPr bwMode="auto">
        <a:xfrm>
          <a:off x="1847850" y="1876425"/>
          <a:ext cx="142875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190500</xdr:colOff>
      <xdr:row>10</xdr:row>
      <xdr:rowOff>9525</xdr:rowOff>
    </xdr:from>
    <xdr:to>
      <xdr:col>20</xdr:col>
      <xdr:colOff>190500</xdr:colOff>
      <xdr:row>10</xdr:row>
      <xdr:rowOff>238125</xdr:rowOff>
    </xdr:to>
    <xdr:sp macro="" textlink="">
      <xdr:nvSpPr>
        <xdr:cNvPr id="14" name="CheckBox16" hidden="1">
          <a:extLst>
            <a:ext uri="{63B3BB69-23CF-44E3-9099-C40C66FF867C}">
              <a14:compatExt xmlns:a14="http://schemas.microsoft.com/office/drawing/2010/main" spid="_x0000_s2064"/>
            </a:ext>
            <a:ext uri="{FF2B5EF4-FFF2-40B4-BE49-F238E27FC236}">
              <a16:creationId xmlns:a16="http://schemas.microsoft.com/office/drawing/2014/main" id="{00000000-0008-0000-0200-00000E000000}"/>
            </a:ext>
          </a:extLst>
        </xdr:cNvPr>
        <xdr:cNvSpPr/>
      </xdr:nvSpPr>
      <xdr:spPr bwMode="auto">
        <a:xfrm>
          <a:off x="1847850" y="2114550"/>
          <a:ext cx="120015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34</xdr:col>
      <xdr:colOff>190500</xdr:colOff>
      <xdr:row>8</xdr:row>
      <xdr:rowOff>9525</xdr:rowOff>
    </xdr:from>
    <xdr:to>
      <xdr:col>42</xdr:col>
      <xdr:colOff>9525</xdr:colOff>
      <xdr:row>8</xdr:row>
      <xdr:rowOff>228600</xdr:rowOff>
    </xdr:to>
    <xdr:sp macro="" textlink="">
      <xdr:nvSpPr>
        <xdr:cNvPr id="15" name="CheckBox17" hidden="1">
          <a:extLst>
            <a:ext uri="{63B3BB69-23CF-44E3-9099-C40C66FF867C}">
              <a14:compatExt xmlns:a14="http://schemas.microsoft.com/office/drawing/2010/main" spid="_x0000_s2065"/>
            </a:ext>
            <a:ext uri="{FF2B5EF4-FFF2-40B4-BE49-F238E27FC236}">
              <a16:creationId xmlns:a16="http://schemas.microsoft.com/office/drawing/2014/main" id="{00000000-0008-0000-0200-00000F000000}"/>
            </a:ext>
          </a:extLst>
        </xdr:cNvPr>
        <xdr:cNvSpPr/>
      </xdr:nvSpPr>
      <xdr:spPr bwMode="auto">
        <a:xfrm>
          <a:off x="4667250" y="1638300"/>
          <a:ext cx="141922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34</xdr:col>
      <xdr:colOff>190500</xdr:colOff>
      <xdr:row>9</xdr:row>
      <xdr:rowOff>9525</xdr:rowOff>
    </xdr:from>
    <xdr:to>
      <xdr:col>41</xdr:col>
      <xdr:colOff>47625</xdr:colOff>
      <xdr:row>9</xdr:row>
      <xdr:rowOff>228600</xdr:rowOff>
    </xdr:to>
    <xdr:sp macro="" textlink="">
      <xdr:nvSpPr>
        <xdr:cNvPr id="16" name="CheckBox18" hidden="1">
          <a:extLst>
            <a:ext uri="{63B3BB69-23CF-44E3-9099-C40C66FF867C}">
              <a14:compatExt xmlns:a14="http://schemas.microsoft.com/office/drawing/2010/main" spid="_x0000_s2066"/>
            </a:ext>
            <a:ext uri="{FF2B5EF4-FFF2-40B4-BE49-F238E27FC236}">
              <a16:creationId xmlns:a16="http://schemas.microsoft.com/office/drawing/2014/main" id="{00000000-0008-0000-0200-000010000000}"/>
            </a:ext>
          </a:extLst>
        </xdr:cNvPr>
        <xdr:cNvSpPr/>
      </xdr:nvSpPr>
      <xdr:spPr bwMode="auto">
        <a:xfrm>
          <a:off x="4667250" y="1876425"/>
          <a:ext cx="125730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15</xdr:col>
      <xdr:colOff>342900</xdr:colOff>
      <xdr:row>14</xdr:row>
      <xdr:rowOff>9525</xdr:rowOff>
    </xdr:from>
    <xdr:to>
      <xdr:col>18</xdr:col>
      <xdr:colOff>76200</xdr:colOff>
      <xdr:row>14</xdr:row>
      <xdr:rowOff>228600</xdr:rowOff>
    </xdr:to>
    <xdr:sp macro="" textlink="">
      <xdr:nvSpPr>
        <xdr:cNvPr id="17" name="CheckBox33" hidden="1">
          <a:extLst>
            <a:ext uri="{63B3BB69-23CF-44E3-9099-C40C66FF867C}">
              <a14:compatExt xmlns:a14="http://schemas.microsoft.com/office/drawing/2010/main" spid="_x0000_s2081"/>
            </a:ext>
            <a:ext uri="{FF2B5EF4-FFF2-40B4-BE49-F238E27FC236}">
              <a16:creationId xmlns:a16="http://schemas.microsoft.com/office/drawing/2014/main" id="{00000000-0008-0000-0200-000011000000}"/>
            </a:ext>
          </a:extLst>
        </xdr:cNvPr>
        <xdr:cNvSpPr/>
      </xdr:nvSpPr>
      <xdr:spPr bwMode="auto">
        <a:xfrm>
          <a:off x="2705100" y="3067050"/>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42</xdr:col>
      <xdr:colOff>295275</xdr:colOff>
      <xdr:row>8</xdr:row>
      <xdr:rowOff>9525</xdr:rowOff>
    </xdr:from>
    <xdr:to>
      <xdr:col>45</xdr:col>
      <xdr:colOff>76200</xdr:colOff>
      <xdr:row>8</xdr:row>
      <xdr:rowOff>228600</xdr:rowOff>
    </xdr:to>
    <xdr:sp macro="" textlink="">
      <xdr:nvSpPr>
        <xdr:cNvPr id="18" name="CheckBox36" hidden="1">
          <a:extLst>
            <a:ext uri="{63B3BB69-23CF-44E3-9099-C40C66FF867C}">
              <a14:compatExt xmlns:a14="http://schemas.microsoft.com/office/drawing/2010/main" spid="_x0000_s2084"/>
            </a:ext>
            <a:ext uri="{FF2B5EF4-FFF2-40B4-BE49-F238E27FC236}">
              <a16:creationId xmlns:a16="http://schemas.microsoft.com/office/drawing/2014/main" id="{00000000-0008-0000-0200-000012000000}"/>
            </a:ext>
          </a:extLst>
        </xdr:cNvPr>
        <xdr:cNvSpPr/>
      </xdr:nvSpPr>
      <xdr:spPr bwMode="auto">
        <a:xfrm>
          <a:off x="5829300" y="1638300"/>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46</xdr:col>
      <xdr:colOff>66675</xdr:colOff>
      <xdr:row>8</xdr:row>
      <xdr:rowOff>9525</xdr:rowOff>
    </xdr:from>
    <xdr:to>
      <xdr:col>47</xdr:col>
      <xdr:colOff>190500</xdr:colOff>
      <xdr:row>8</xdr:row>
      <xdr:rowOff>228600</xdr:rowOff>
    </xdr:to>
    <xdr:sp macro="" textlink="">
      <xdr:nvSpPr>
        <xdr:cNvPr id="19" name="CheckBox37" hidden="1">
          <a:extLst>
            <a:ext uri="{63B3BB69-23CF-44E3-9099-C40C66FF867C}">
              <a14:compatExt xmlns:a14="http://schemas.microsoft.com/office/drawing/2010/main" spid="_x0000_s2085"/>
            </a:ext>
            <a:ext uri="{FF2B5EF4-FFF2-40B4-BE49-F238E27FC236}">
              <a16:creationId xmlns:a16="http://schemas.microsoft.com/office/drawing/2014/main" id="{00000000-0008-0000-0200-000013000000}"/>
            </a:ext>
          </a:extLst>
        </xdr:cNvPr>
        <xdr:cNvSpPr/>
      </xdr:nvSpPr>
      <xdr:spPr bwMode="auto">
        <a:xfrm>
          <a:off x="6305550" y="1638300"/>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48</xdr:col>
      <xdr:colOff>180975</xdr:colOff>
      <xdr:row>8</xdr:row>
      <xdr:rowOff>9525</xdr:rowOff>
    </xdr:from>
    <xdr:to>
      <xdr:col>48</xdr:col>
      <xdr:colOff>676275</xdr:colOff>
      <xdr:row>8</xdr:row>
      <xdr:rowOff>238125</xdr:rowOff>
    </xdr:to>
    <xdr:sp macro="" textlink="">
      <xdr:nvSpPr>
        <xdr:cNvPr id="20" name="CheckBox38" hidden="1">
          <a:extLst>
            <a:ext uri="{63B3BB69-23CF-44E3-9099-C40C66FF867C}">
              <a14:compatExt xmlns:a14="http://schemas.microsoft.com/office/drawing/2010/main" spid="_x0000_s2086"/>
            </a:ext>
            <a:ext uri="{FF2B5EF4-FFF2-40B4-BE49-F238E27FC236}">
              <a16:creationId xmlns:a16="http://schemas.microsoft.com/office/drawing/2014/main" id="{00000000-0008-0000-0200-000014000000}"/>
            </a:ext>
          </a:extLst>
        </xdr:cNvPr>
        <xdr:cNvSpPr/>
      </xdr:nvSpPr>
      <xdr:spPr bwMode="auto">
        <a:xfrm>
          <a:off x="6772275" y="1638300"/>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228600</xdr:colOff>
      <xdr:row>14</xdr:row>
      <xdr:rowOff>9525</xdr:rowOff>
    </xdr:from>
    <xdr:to>
      <xdr:col>16</xdr:col>
      <xdr:colOff>76200</xdr:colOff>
      <xdr:row>14</xdr:row>
      <xdr:rowOff>228600</xdr:rowOff>
    </xdr:to>
    <xdr:sp macro="" textlink="">
      <xdr:nvSpPr>
        <xdr:cNvPr id="21" name="CheckBox56" hidden="1">
          <a:extLst>
            <a:ext uri="{63B3BB69-23CF-44E3-9099-C40C66FF867C}">
              <a14:compatExt xmlns:a14="http://schemas.microsoft.com/office/drawing/2010/main" spid="_x0000_s2105"/>
            </a:ext>
            <a:ext uri="{FF2B5EF4-FFF2-40B4-BE49-F238E27FC236}">
              <a16:creationId xmlns:a16="http://schemas.microsoft.com/office/drawing/2014/main" id="{00000000-0008-0000-0200-000015000000}"/>
            </a:ext>
          </a:extLst>
        </xdr:cNvPr>
        <xdr:cNvSpPr/>
      </xdr:nvSpPr>
      <xdr:spPr bwMode="auto">
        <a:xfrm>
          <a:off x="2238375" y="3067050"/>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295275</xdr:colOff>
      <xdr:row>8</xdr:row>
      <xdr:rowOff>9525</xdr:rowOff>
    </xdr:from>
    <xdr:to>
      <xdr:col>24</xdr:col>
      <xdr:colOff>76200</xdr:colOff>
      <xdr:row>8</xdr:row>
      <xdr:rowOff>228600</xdr:rowOff>
    </xdr:to>
    <xdr:sp macro="" textlink="">
      <xdr:nvSpPr>
        <xdr:cNvPr id="22" name="CheckBox20" hidden="1">
          <a:extLst>
            <a:ext uri="{63B3BB69-23CF-44E3-9099-C40C66FF867C}">
              <a14:compatExt xmlns:a14="http://schemas.microsoft.com/office/drawing/2010/main" spid="_x0000_s2144"/>
            </a:ext>
            <a:ext uri="{FF2B5EF4-FFF2-40B4-BE49-F238E27FC236}">
              <a16:creationId xmlns:a16="http://schemas.microsoft.com/office/drawing/2014/main" id="{00000000-0008-0000-0200-000016000000}"/>
            </a:ext>
          </a:extLst>
        </xdr:cNvPr>
        <xdr:cNvSpPr/>
      </xdr:nvSpPr>
      <xdr:spPr bwMode="auto">
        <a:xfrm>
          <a:off x="3009900" y="1638300"/>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28</xdr:col>
      <xdr:colOff>66675</xdr:colOff>
      <xdr:row>8</xdr:row>
      <xdr:rowOff>9525</xdr:rowOff>
    </xdr:from>
    <xdr:to>
      <xdr:col>30</xdr:col>
      <xdr:colOff>142875</xdr:colOff>
      <xdr:row>8</xdr:row>
      <xdr:rowOff>228600</xdr:rowOff>
    </xdr:to>
    <xdr:sp macro="" textlink="">
      <xdr:nvSpPr>
        <xdr:cNvPr id="23" name="CheckBox21" hidden="1">
          <a:extLst>
            <a:ext uri="{63B3BB69-23CF-44E3-9099-C40C66FF867C}">
              <a14:compatExt xmlns:a14="http://schemas.microsoft.com/office/drawing/2010/main" spid="_x0000_s2145"/>
            </a:ext>
            <a:ext uri="{FF2B5EF4-FFF2-40B4-BE49-F238E27FC236}">
              <a16:creationId xmlns:a16="http://schemas.microsoft.com/office/drawing/2014/main" id="{00000000-0008-0000-0200-000017000000}"/>
            </a:ext>
          </a:extLst>
        </xdr:cNvPr>
        <xdr:cNvSpPr/>
      </xdr:nvSpPr>
      <xdr:spPr bwMode="auto">
        <a:xfrm>
          <a:off x="3486150" y="1638300"/>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30</xdr:col>
      <xdr:colOff>180975</xdr:colOff>
      <xdr:row>8</xdr:row>
      <xdr:rowOff>9525</xdr:rowOff>
    </xdr:from>
    <xdr:to>
      <xdr:col>33</xdr:col>
      <xdr:colOff>76200</xdr:colOff>
      <xdr:row>8</xdr:row>
      <xdr:rowOff>238125</xdr:rowOff>
    </xdr:to>
    <xdr:sp macro="" textlink="">
      <xdr:nvSpPr>
        <xdr:cNvPr id="24" name="CheckBox22" hidden="1">
          <a:extLst>
            <a:ext uri="{63B3BB69-23CF-44E3-9099-C40C66FF867C}">
              <a14:compatExt xmlns:a14="http://schemas.microsoft.com/office/drawing/2010/main" spid="_x0000_s2146"/>
            </a:ext>
            <a:ext uri="{FF2B5EF4-FFF2-40B4-BE49-F238E27FC236}">
              <a16:creationId xmlns:a16="http://schemas.microsoft.com/office/drawing/2014/main" id="{00000000-0008-0000-0200-000018000000}"/>
            </a:ext>
          </a:extLst>
        </xdr:cNvPr>
        <xdr:cNvSpPr/>
      </xdr:nvSpPr>
      <xdr:spPr bwMode="auto">
        <a:xfrm>
          <a:off x="3952875" y="1638300"/>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295275</xdr:colOff>
      <xdr:row>9</xdr:row>
      <xdr:rowOff>9525</xdr:rowOff>
    </xdr:from>
    <xdr:to>
      <xdr:col>24</xdr:col>
      <xdr:colOff>76200</xdr:colOff>
      <xdr:row>9</xdr:row>
      <xdr:rowOff>228600</xdr:rowOff>
    </xdr:to>
    <xdr:sp macro="" textlink="">
      <xdr:nvSpPr>
        <xdr:cNvPr id="25" name="CheckBox23" hidden="1">
          <a:extLst>
            <a:ext uri="{63B3BB69-23CF-44E3-9099-C40C66FF867C}">
              <a14:compatExt xmlns:a14="http://schemas.microsoft.com/office/drawing/2010/main" spid="_x0000_s2147"/>
            </a:ext>
            <a:ext uri="{FF2B5EF4-FFF2-40B4-BE49-F238E27FC236}">
              <a16:creationId xmlns:a16="http://schemas.microsoft.com/office/drawing/2014/main" id="{00000000-0008-0000-0200-000019000000}"/>
            </a:ext>
          </a:extLst>
        </xdr:cNvPr>
        <xdr:cNvSpPr/>
      </xdr:nvSpPr>
      <xdr:spPr bwMode="auto">
        <a:xfrm>
          <a:off x="3009900" y="187642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28</xdr:col>
      <xdr:colOff>66675</xdr:colOff>
      <xdr:row>9</xdr:row>
      <xdr:rowOff>9525</xdr:rowOff>
    </xdr:from>
    <xdr:to>
      <xdr:col>30</xdr:col>
      <xdr:colOff>142875</xdr:colOff>
      <xdr:row>9</xdr:row>
      <xdr:rowOff>228600</xdr:rowOff>
    </xdr:to>
    <xdr:sp macro="" textlink="">
      <xdr:nvSpPr>
        <xdr:cNvPr id="26" name="CheckBox24" hidden="1">
          <a:extLst>
            <a:ext uri="{63B3BB69-23CF-44E3-9099-C40C66FF867C}">
              <a14:compatExt xmlns:a14="http://schemas.microsoft.com/office/drawing/2010/main" spid="_x0000_s2148"/>
            </a:ext>
            <a:ext uri="{FF2B5EF4-FFF2-40B4-BE49-F238E27FC236}">
              <a16:creationId xmlns:a16="http://schemas.microsoft.com/office/drawing/2014/main" id="{00000000-0008-0000-0200-00001A000000}"/>
            </a:ext>
          </a:extLst>
        </xdr:cNvPr>
        <xdr:cNvSpPr/>
      </xdr:nvSpPr>
      <xdr:spPr bwMode="auto">
        <a:xfrm>
          <a:off x="3486150" y="187642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30</xdr:col>
      <xdr:colOff>180975</xdr:colOff>
      <xdr:row>9</xdr:row>
      <xdr:rowOff>9525</xdr:rowOff>
    </xdr:from>
    <xdr:to>
      <xdr:col>33</xdr:col>
      <xdr:colOff>76200</xdr:colOff>
      <xdr:row>9</xdr:row>
      <xdr:rowOff>238125</xdr:rowOff>
    </xdr:to>
    <xdr:sp macro="" textlink="">
      <xdr:nvSpPr>
        <xdr:cNvPr id="27" name="CheckBox25" hidden="1">
          <a:extLst>
            <a:ext uri="{63B3BB69-23CF-44E3-9099-C40C66FF867C}">
              <a14:compatExt xmlns:a14="http://schemas.microsoft.com/office/drawing/2010/main" spid="_x0000_s2149"/>
            </a:ext>
            <a:ext uri="{FF2B5EF4-FFF2-40B4-BE49-F238E27FC236}">
              <a16:creationId xmlns:a16="http://schemas.microsoft.com/office/drawing/2014/main" id="{00000000-0008-0000-0200-00001B000000}"/>
            </a:ext>
          </a:extLst>
        </xdr:cNvPr>
        <xdr:cNvSpPr/>
      </xdr:nvSpPr>
      <xdr:spPr bwMode="auto">
        <a:xfrm>
          <a:off x="3952875" y="1876425"/>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42</xdr:col>
      <xdr:colOff>295275</xdr:colOff>
      <xdr:row>9</xdr:row>
      <xdr:rowOff>9525</xdr:rowOff>
    </xdr:from>
    <xdr:to>
      <xdr:col>45</xdr:col>
      <xdr:colOff>76200</xdr:colOff>
      <xdr:row>9</xdr:row>
      <xdr:rowOff>228600</xdr:rowOff>
    </xdr:to>
    <xdr:sp macro="" textlink="">
      <xdr:nvSpPr>
        <xdr:cNvPr id="28" name="CheckBox26" hidden="1">
          <a:extLst>
            <a:ext uri="{63B3BB69-23CF-44E3-9099-C40C66FF867C}">
              <a14:compatExt xmlns:a14="http://schemas.microsoft.com/office/drawing/2010/main" spid="_x0000_s2150"/>
            </a:ext>
            <a:ext uri="{FF2B5EF4-FFF2-40B4-BE49-F238E27FC236}">
              <a16:creationId xmlns:a16="http://schemas.microsoft.com/office/drawing/2014/main" id="{00000000-0008-0000-0200-00001C000000}"/>
            </a:ext>
          </a:extLst>
        </xdr:cNvPr>
        <xdr:cNvSpPr/>
      </xdr:nvSpPr>
      <xdr:spPr bwMode="auto">
        <a:xfrm>
          <a:off x="5829300" y="187642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46</xdr:col>
      <xdr:colOff>66675</xdr:colOff>
      <xdr:row>9</xdr:row>
      <xdr:rowOff>9525</xdr:rowOff>
    </xdr:from>
    <xdr:to>
      <xdr:col>47</xdr:col>
      <xdr:colOff>190500</xdr:colOff>
      <xdr:row>9</xdr:row>
      <xdr:rowOff>228600</xdr:rowOff>
    </xdr:to>
    <xdr:sp macro="" textlink="">
      <xdr:nvSpPr>
        <xdr:cNvPr id="29" name="CheckBox39" hidden="1">
          <a:extLst>
            <a:ext uri="{63B3BB69-23CF-44E3-9099-C40C66FF867C}">
              <a14:compatExt xmlns:a14="http://schemas.microsoft.com/office/drawing/2010/main" spid="_x0000_s2151"/>
            </a:ext>
            <a:ext uri="{FF2B5EF4-FFF2-40B4-BE49-F238E27FC236}">
              <a16:creationId xmlns:a16="http://schemas.microsoft.com/office/drawing/2014/main" id="{00000000-0008-0000-0200-00001D000000}"/>
            </a:ext>
          </a:extLst>
        </xdr:cNvPr>
        <xdr:cNvSpPr/>
      </xdr:nvSpPr>
      <xdr:spPr bwMode="auto">
        <a:xfrm>
          <a:off x="6305550" y="187642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48</xdr:col>
      <xdr:colOff>180975</xdr:colOff>
      <xdr:row>9</xdr:row>
      <xdr:rowOff>9525</xdr:rowOff>
    </xdr:from>
    <xdr:to>
      <xdr:col>48</xdr:col>
      <xdr:colOff>676275</xdr:colOff>
      <xdr:row>9</xdr:row>
      <xdr:rowOff>238125</xdr:rowOff>
    </xdr:to>
    <xdr:sp macro="" textlink="">
      <xdr:nvSpPr>
        <xdr:cNvPr id="30" name="CheckBox40" hidden="1">
          <a:extLst>
            <a:ext uri="{63B3BB69-23CF-44E3-9099-C40C66FF867C}">
              <a14:compatExt xmlns:a14="http://schemas.microsoft.com/office/drawing/2010/main" spid="_x0000_s2152"/>
            </a:ext>
            <a:ext uri="{FF2B5EF4-FFF2-40B4-BE49-F238E27FC236}">
              <a16:creationId xmlns:a16="http://schemas.microsoft.com/office/drawing/2014/main" id="{00000000-0008-0000-0200-00001E000000}"/>
            </a:ext>
          </a:extLst>
        </xdr:cNvPr>
        <xdr:cNvSpPr/>
      </xdr:nvSpPr>
      <xdr:spPr bwMode="auto">
        <a:xfrm>
          <a:off x="6772275" y="1876425"/>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36</xdr:col>
      <xdr:colOff>295275</xdr:colOff>
      <xdr:row>10</xdr:row>
      <xdr:rowOff>9525</xdr:rowOff>
    </xdr:from>
    <xdr:to>
      <xdr:col>39</xdr:col>
      <xdr:colOff>76200</xdr:colOff>
      <xdr:row>10</xdr:row>
      <xdr:rowOff>228600</xdr:rowOff>
    </xdr:to>
    <xdr:sp macro="" textlink="">
      <xdr:nvSpPr>
        <xdr:cNvPr id="31" name="CheckBox41" hidden="1">
          <a:extLst>
            <a:ext uri="{63B3BB69-23CF-44E3-9099-C40C66FF867C}">
              <a14:compatExt xmlns:a14="http://schemas.microsoft.com/office/drawing/2010/main" spid="_x0000_s2153"/>
            </a:ext>
            <a:ext uri="{FF2B5EF4-FFF2-40B4-BE49-F238E27FC236}">
              <a16:creationId xmlns:a16="http://schemas.microsoft.com/office/drawing/2014/main" id="{00000000-0008-0000-0200-00001F000000}"/>
            </a:ext>
          </a:extLst>
        </xdr:cNvPr>
        <xdr:cNvSpPr/>
      </xdr:nvSpPr>
      <xdr:spPr bwMode="auto">
        <a:xfrm>
          <a:off x="5829300" y="2114550"/>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40</xdr:col>
      <xdr:colOff>66675</xdr:colOff>
      <xdr:row>10</xdr:row>
      <xdr:rowOff>9525</xdr:rowOff>
    </xdr:from>
    <xdr:to>
      <xdr:col>42</xdr:col>
      <xdr:colOff>142875</xdr:colOff>
      <xdr:row>10</xdr:row>
      <xdr:rowOff>228600</xdr:rowOff>
    </xdr:to>
    <xdr:sp macro="" textlink="">
      <xdr:nvSpPr>
        <xdr:cNvPr id="32" name="CheckBox42" hidden="1">
          <a:extLst>
            <a:ext uri="{63B3BB69-23CF-44E3-9099-C40C66FF867C}">
              <a14:compatExt xmlns:a14="http://schemas.microsoft.com/office/drawing/2010/main" spid="_x0000_s2154"/>
            </a:ext>
            <a:ext uri="{FF2B5EF4-FFF2-40B4-BE49-F238E27FC236}">
              <a16:creationId xmlns:a16="http://schemas.microsoft.com/office/drawing/2014/main" id="{00000000-0008-0000-0200-000020000000}"/>
            </a:ext>
          </a:extLst>
        </xdr:cNvPr>
        <xdr:cNvSpPr/>
      </xdr:nvSpPr>
      <xdr:spPr bwMode="auto">
        <a:xfrm>
          <a:off x="6305550" y="2114550"/>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42</xdr:col>
      <xdr:colOff>180975</xdr:colOff>
      <xdr:row>10</xdr:row>
      <xdr:rowOff>9525</xdr:rowOff>
    </xdr:from>
    <xdr:to>
      <xdr:col>45</xdr:col>
      <xdr:colOff>76200</xdr:colOff>
      <xdr:row>10</xdr:row>
      <xdr:rowOff>238125</xdr:rowOff>
    </xdr:to>
    <xdr:sp macro="" textlink="">
      <xdr:nvSpPr>
        <xdr:cNvPr id="33" name="CheckBox43" hidden="1">
          <a:extLst>
            <a:ext uri="{63B3BB69-23CF-44E3-9099-C40C66FF867C}">
              <a14:compatExt xmlns:a14="http://schemas.microsoft.com/office/drawing/2010/main" spid="_x0000_s2155"/>
            </a:ext>
            <a:ext uri="{FF2B5EF4-FFF2-40B4-BE49-F238E27FC236}">
              <a16:creationId xmlns:a16="http://schemas.microsoft.com/office/drawing/2014/main" id="{00000000-0008-0000-0200-000021000000}"/>
            </a:ext>
          </a:extLst>
        </xdr:cNvPr>
        <xdr:cNvSpPr/>
      </xdr:nvSpPr>
      <xdr:spPr bwMode="auto">
        <a:xfrm>
          <a:off x="6772275" y="2114550"/>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34</xdr:col>
      <xdr:colOff>295275</xdr:colOff>
      <xdr:row>11</xdr:row>
      <xdr:rowOff>9525</xdr:rowOff>
    </xdr:from>
    <xdr:to>
      <xdr:col>37</xdr:col>
      <xdr:colOff>76200</xdr:colOff>
      <xdr:row>11</xdr:row>
      <xdr:rowOff>228600</xdr:rowOff>
    </xdr:to>
    <xdr:sp macro="" textlink="">
      <xdr:nvSpPr>
        <xdr:cNvPr id="34" name="CheckBox44" hidden="1">
          <a:extLst>
            <a:ext uri="{63B3BB69-23CF-44E3-9099-C40C66FF867C}">
              <a14:compatExt xmlns:a14="http://schemas.microsoft.com/office/drawing/2010/main" spid="_x0000_s2156"/>
            </a:ext>
            <a:ext uri="{FF2B5EF4-FFF2-40B4-BE49-F238E27FC236}">
              <a16:creationId xmlns:a16="http://schemas.microsoft.com/office/drawing/2014/main" id="{00000000-0008-0000-0200-000022000000}"/>
            </a:ext>
          </a:extLst>
        </xdr:cNvPr>
        <xdr:cNvSpPr/>
      </xdr:nvSpPr>
      <xdr:spPr bwMode="auto">
        <a:xfrm>
          <a:off x="5829300" y="23526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40</xdr:col>
      <xdr:colOff>66675</xdr:colOff>
      <xdr:row>11</xdr:row>
      <xdr:rowOff>9525</xdr:rowOff>
    </xdr:from>
    <xdr:to>
      <xdr:col>42</xdr:col>
      <xdr:colOff>142875</xdr:colOff>
      <xdr:row>11</xdr:row>
      <xdr:rowOff>228600</xdr:rowOff>
    </xdr:to>
    <xdr:sp macro="" textlink="">
      <xdr:nvSpPr>
        <xdr:cNvPr id="35" name="CheckBox45" hidden="1">
          <a:extLst>
            <a:ext uri="{63B3BB69-23CF-44E3-9099-C40C66FF867C}">
              <a14:compatExt xmlns:a14="http://schemas.microsoft.com/office/drawing/2010/main" spid="_x0000_s2157"/>
            </a:ext>
            <a:ext uri="{FF2B5EF4-FFF2-40B4-BE49-F238E27FC236}">
              <a16:creationId xmlns:a16="http://schemas.microsoft.com/office/drawing/2014/main" id="{00000000-0008-0000-0200-000023000000}"/>
            </a:ext>
          </a:extLst>
        </xdr:cNvPr>
        <xdr:cNvSpPr/>
      </xdr:nvSpPr>
      <xdr:spPr bwMode="auto">
        <a:xfrm>
          <a:off x="6305550" y="23526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42</xdr:col>
      <xdr:colOff>180975</xdr:colOff>
      <xdr:row>11</xdr:row>
      <xdr:rowOff>9525</xdr:rowOff>
    </xdr:from>
    <xdr:to>
      <xdr:col>45</xdr:col>
      <xdr:colOff>76200</xdr:colOff>
      <xdr:row>11</xdr:row>
      <xdr:rowOff>238125</xdr:rowOff>
    </xdr:to>
    <xdr:sp macro="" textlink="">
      <xdr:nvSpPr>
        <xdr:cNvPr id="36" name="CheckBox46" hidden="1">
          <a:extLst>
            <a:ext uri="{63B3BB69-23CF-44E3-9099-C40C66FF867C}">
              <a14:compatExt xmlns:a14="http://schemas.microsoft.com/office/drawing/2010/main" spid="_x0000_s2158"/>
            </a:ext>
            <a:ext uri="{FF2B5EF4-FFF2-40B4-BE49-F238E27FC236}">
              <a16:creationId xmlns:a16="http://schemas.microsoft.com/office/drawing/2014/main" id="{00000000-0008-0000-0200-000024000000}"/>
            </a:ext>
          </a:extLst>
        </xdr:cNvPr>
        <xdr:cNvSpPr/>
      </xdr:nvSpPr>
      <xdr:spPr bwMode="auto">
        <a:xfrm>
          <a:off x="6772275" y="2352675"/>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34</xdr:col>
      <xdr:colOff>295275</xdr:colOff>
      <xdr:row>12</xdr:row>
      <xdr:rowOff>9525</xdr:rowOff>
    </xdr:from>
    <xdr:to>
      <xdr:col>37</xdr:col>
      <xdr:colOff>76200</xdr:colOff>
      <xdr:row>12</xdr:row>
      <xdr:rowOff>228600</xdr:rowOff>
    </xdr:to>
    <xdr:sp macro="" textlink="">
      <xdr:nvSpPr>
        <xdr:cNvPr id="37" name="CheckBox47" hidden="1">
          <a:extLst>
            <a:ext uri="{63B3BB69-23CF-44E3-9099-C40C66FF867C}">
              <a14:compatExt xmlns:a14="http://schemas.microsoft.com/office/drawing/2010/main" spid="_x0000_s2159"/>
            </a:ext>
            <a:ext uri="{FF2B5EF4-FFF2-40B4-BE49-F238E27FC236}">
              <a16:creationId xmlns:a16="http://schemas.microsoft.com/office/drawing/2014/main" id="{00000000-0008-0000-0200-000025000000}"/>
            </a:ext>
          </a:extLst>
        </xdr:cNvPr>
        <xdr:cNvSpPr/>
      </xdr:nvSpPr>
      <xdr:spPr bwMode="auto">
        <a:xfrm>
          <a:off x="5829300" y="2590800"/>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40</xdr:col>
      <xdr:colOff>66675</xdr:colOff>
      <xdr:row>12</xdr:row>
      <xdr:rowOff>9525</xdr:rowOff>
    </xdr:from>
    <xdr:to>
      <xdr:col>42</xdr:col>
      <xdr:colOff>142875</xdr:colOff>
      <xdr:row>12</xdr:row>
      <xdr:rowOff>228600</xdr:rowOff>
    </xdr:to>
    <xdr:sp macro="" textlink="">
      <xdr:nvSpPr>
        <xdr:cNvPr id="38" name="CheckBox48" hidden="1">
          <a:extLst>
            <a:ext uri="{63B3BB69-23CF-44E3-9099-C40C66FF867C}">
              <a14:compatExt xmlns:a14="http://schemas.microsoft.com/office/drawing/2010/main" spid="_x0000_s2160"/>
            </a:ext>
            <a:ext uri="{FF2B5EF4-FFF2-40B4-BE49-F238E27FC236}">
              <a16:creationId xmlns:a16="http://schemas.microsoft.com/office/drawing/2014/main" id="{00000000-0008-0000-0200-000026000000}"/>
            </a:ext>
          </a:extLst>
        </xdr:cNvPr>
        <xdr:cNvSpPr/>
      </xdr:nvSpPr>
      <xdr:spPr bwMode="auto">
        <a:xfrm>
          <a:off x="6305550" y="2590800"/>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42</xdr:col>
      <xdr:colOff>180975</xdr:colOff>
      <xdr:row>12</xdr:row>
      <xdr:rowOff>9525</xdr:rowOff>
    </xdr:from>
    <xdr:to>
      <xdr:col>45</xdr:col>
      <xdr:colOff>76200</xdr:colOff>
      <xdr:row>12</xdr:row>
      <xdr:rowOff>238125</xdr:rowOff>
    </xdr:to>
    <xdr:sp macro="" textlink="">
      <xdr:nvSpPr>
        <xdr:cNvPr id="39" name="CheckBox49" hidden="1">
          <a:extLst>
            <a:ext uri="{63B3BB69-23CF-44E3-9099-C40C66FF867C}">
              <a14:compatExt xmlns:a14="http://schemas.microsoft.com/office/drawing/2010/main" spid="_x0000_s2161"/>
            </a:ext>
            <a:ext uri="{FF2B5EF4-FFF2-40B4-BE49-F238E27FC236}">
              <a16:creationId xmlns:a16="http://schemas.microsoft.com/office/drawing/2014/main" id="{00000000-0008-0000-0200-000027000000}"/>
            </a:ext>
          </a:extLst>
        </xdr:cNvPr>
        <xdr:cNvSpPr/>
      </xdr:nvSpPr>
      <xdr:spPr bwMode="auto">
        <a:xfrm>
          <a:off x="6772275" y="2590800"/>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34</xdr:col>
      <xdr:colOff>295275</xdr:colOff>
      <xdr:row>13</xdr:row>
      <xdr:rowOff>9525</xdr:rowOff>
    </xdr:from>
    <xdr:to>
      <xdr:col>37</xdr:col>
      <xdr:colOff>76200</xdr:colOff>
      <xdr:row>13</xdr:row>
      <xdr:rowOff>228600</xdr:rowOff>
    </xdr:to>
    <xdr:sp macro="" textlink="">
      <xdr:nvSpPr>
        <xdr:cNvPr id="40" name="CheckBox50" hidden="1">
          <a:extLst>
            <a:ext uri="{63B3BB69-23CF-44E3-9099-C40C66FF867C}">
              <a14:compatExt xmlns:a14="http://schemas.microsoft.com/office/drawing/2010/main" spid="_x0000_s2162"/>
            </a:ext>
            <a:ext uri="{FF2B5EF4-FFF2-40B4-BE49-F238E27FC236}">
              <a16:creationId xmlns:a16="http://schemas.microsoft.com/office/drawing/2014/main" id="{00000000-0008-0000-0200-000028000000}"/>
            </a:ext>
          </a:extLst>
        </xdr:cNvPr>
        <xdr:cNvSpPr/>
      </xdr:nvSpPr>
      <xdr:spPr bwMode="auto">
        <a:xfrm>
          <a:off x="5829300" y="282892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40</xdr:col>
      <xdr:colOff>66675</xdr:colOff>
      <xdr:row>13</xdr:row>
      <xdr:rowOff>9525</xdr:rowOff>
    </xdr:from>
    <xdr:to>
      <xdr:col>42</xdr:col>
      <xdr:colOff>142875</xdr:colOff>
      <xdr:row>13</xdr:row>
      <xdr:rowOff>228600</xdr:rowOff>
    </xdr:to>
    <xdr:sp macro="" textlink="">
      <xdr:nvSpPr>
        <xdr:cNvPr id="41" name="CheckBox51" hidden="1">
          <a:extLst>
            <a:ext uri="{63B3BB69-23CF-44E3-9099-C40C66FF867C}">
              <a14:compatExt xmlns:a14="http://schemas.microsoft.com/office/drawing/2010/main" spid="_x0000_s2163"/>
            </a:ext>
            <a:ext uri="{FF2B5EF4-FFF2-40B4-BE49-F238E27FC236}">
              <a16:creationId xmlns:a16="http://schemas.microsoft.com/office/drawing/2014/main" id="{00000000-0008-0000-0200-000029000000}"/>
            </a:ext>
          </a:extLst>
        </xdr:cNvPr>
        <xdr:cNvSpPr/>
      </xdr:nvSpPr>
      <xdr:spPr bwMode="auto">
        <a:xfrm>
          <a:off x="6305550" y="282892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42</xdr:col>
      <xdr:colOff>180975</xdr:colOff>
      <xdr:row>13</xdr:row>
      <xdr:rowOff>9525</xdr:rowOff>
    </xdr:from>
    <xdr:to>
      <xdr:col>45</xdr:col>
      <xdr:colOff>76200</xdr:colOff>
      <xdr:row>13</xdr:row>
      <xdr:rowOff>238125</xdr:rowOff>
    </xdr:to>
    <xdr:sp macro="" textlink="">
      <xdr:nvSpPr>
        <xdr:cNvPr id="42" name="CheckBox52" hidden="1">
          <a:extLst>
            <a:ext uri="{63B3BB69-23CF-44E3-9099-C40C66FF867C}">
              <a14:compatExt xmlns:a14="http://schemas.microsoft.com/office/drawing/2010/main" spid="_x0000_s2164"/>
            </a:ext>
            <a:ext uri="{FF2B5EF4-FFF2-40B4-BE49-F238E27FC236}">
              <a16:creationId xmlns:a16="http://schemas.microsoft.com/office/drawing/2014/main" id="{00000000-0008-0000-0200-00002A000000}"/>
            </a:ext>
          </a:extLst>
        </xdr:cNvPr>
        <xdr:cNvSpPr/>
      </xdr:nvSpPr>
      <xdr:spPr bwMode="auto">
        <a:xfrm>
          <a:off x="6772275" y="2828925"/>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34</xdr:col>
      <xdr:colOff>295275</xdr:colOff>
      <xdr:row>15</xdr:row>
      <xdr:rowOff>9525</xdr:rowOff>
    </xdr:from>
    <xdr:to>
      <xdr:col>37</xdr:col>
      <xdr:colOff>76200</xdr:colOff>
      <xdr:row>15</xdr:row>
      <xdr:rowOff>228600</xdr:rowOff>
    </xdr:to>
    <xdr:sp macro="" textlink="">
      <xdr:nvSpPr>
        <xdr:cNvPr id="43" name="CheckBox53" hidden="1">
          <a:extLst>
            <a:ext uri="{63B3BB69-23CF-44E3-9099-C40C66FF867C}">
              <a14:compatExt xmlns:a14="http://schemas.microsoft.com/office/drawing/2010/main" spid="_x0000_s2165"/>
            </a:ext>
            <a:ext uri="{FF2B5EF4-FFF2-40B4-BE49-F238E27FC236}">
              <a16:creationId xmlns:a16="http://schemas.microsoft.com/office/drawing/2014/main" id="{00000000-0008-0000-0200-00002B000000}"/>
            </a:ext>
          </a:extLst>
        </xdr:cNvPr>
        <xdr:cNvSpPr/>
      </xdr:nvSpPr>
      <xdr:spPr bwMode="auto">
        <a:xfrm>
          <a:off x="5829300" y="33051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40</xdr:col>
      <xdr:colOff>66675</xdr:colOff>
      <xdr:row>15</xdr:row>
      <xdr:rowOff>9525</xdr:rowOff>
    </xdr:from>
    <xdr:to>
      <xdr:col>42</xdr:col>
      <xdr:colOff>142875</xdr:colOff>
      <xdr:row>15</xdr:row>
      <xdr:rowOff>228600</xdr:rowOff>
    </xdr:to>
    <xdr:sp macro="" textlink="">
      <xdr:nvSpPr>
        <xdr:cNvPr id="44" name="CheckBox54" hidden="1">
          <a:extLst>
            <a:ext uri="{63B3BB69-23CF-44E3-9099-C40C66FF867C}">
              <a14:compatExt xmlns:a14="http://schemas.microsoft.com/office/drawing/2010/main" spid="_x0000_s2166"/>
            </a:ext>
            <a:ext uri="{FF2B5EF4-FFF2-40B4-BE49-F238E27FC236}">
              <a16:creationId xmlns:a16="http://schemas.microsoft.com/office/drawing/2014/main" id="{00000000-0008-0000-0200-00002C000000}"/>
            </a:ext>
          </a:extLst>
        </xdr:cNvPr>
        <xdr:cNvSpPr/>
      </xdr:nvSpPr>
      <xdr:spPr bwMode="auto">
        <a:xfrm>
          <a:off x="6305550" y="33051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42</xdr:col>
      <xdr:colOff>180975</xdr:colOff>
      <xdr:row>15</xdr:row>
      <xdr:rowOff>9525</xdr:rowOff>
    </xdr:from>
    <xdr:to>
      <xdr:col>45</xdr:col>
      <xdr:colOff>76200</xdr:colOff>
      <xdr:row>15</xdr:row>
      <xdr:rowOff>238125</xdr:rowOff>
    </xdr:to>
    <xdr:sp macro="" textlink="">
      <xdr:nvSpPr>
        <xdr:cNvPr id="45" name="CheckBox55" hidden="1">
          <a:extLst>
            <a:ext uri="{63B3BB69-23CF-44E3-9099-C40C66FF867C}">
              <a14:compatExt xmlns:a14="http://schemas.microsoft.com/office/drawing/2010/main" spid="_x0000_s2167"/>
            </a:ext>
            <a:ext uri="{FF2B5EF4-FFF2-40B4-BE49-F238E27FC236}">
              <a16:creationId xmlns:a16="http://schemas.microsoft.com/office/drawing/2014/main" id="{00000000-0008-0000-0200-00002D000000}"/>
            </a:ext>
          </a:extLst>
        </xdr:cNvPr>
        <xdr:cNvSpPr/>
      </xdr:nvSpPr>
      <xdr:spPr bwMode="auto">
        <a:xfrm>
          <a:off x="6772275" y="3305175"/>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34</xdr:col>
      <xdr:colOff>295275</xdr:colOff>
      <xdr:row>16</xdr:row>
      <xdr:rowOff>9525</xdr:rowOff>
    </xdr:from>
    <xdr:to>
      <xdr:col>37</xdr:col>
      <xdr:colOff>76200</xdr:colOff>
      <xdr:row>16</xdr:row>
      <xdr:rowOff>228600</xdr:rowOff>
    </xdr:to>
    <xdr:sp macro="" textlink="">
      <xdr:nvSpPr>
        <xdr:cNvPr id="46" name="CheckBox59" hidden="1">
          <a:extLst>
            <a:ext uri="{63B3BB69-23CF-44E3-9099-C40C66FF867C}">
              <a14:compatExt xmlns:a14="http://schemas.microsoft.com/office/drawing/2010/main" spid="_x0000_s2168"/>
            </a:ext>
            <a:ext uri="{FF2B5EF4-FFF2-40B4-BE49-F238E27FC236}">
              <a16:creationId xmlns:a16="http://schemas.microsoft.com/office/drawing/2014/main" id="{00000000-0008-0000-0200-00002E000000}"/>
            </a:ext>
          </a:extLst>
        </xdr:cNvPr>
        <xdr:cNvSpPr/>
      </xdr:nvSpPr>
      <xdr:spPr bwMode="auto">
        <a:xfrm>
          <a:off x="5829300" y="3543300"/>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40</xdr:col>
      <xdr:colOff>66675</xdr:colOff>
      <xdr:row>16</xdr:row>
      <xdr:rowOff>9525</xdr:rowOff>
    </xdr:from>
    <xdr:to>
      <xdr:col>42</xdr:col>
      <xdr:colOff>142875</xdr:colOff>
      <xdr:row>16</xdr:row>
      <xdr:rowOff>228600</xdr:rowOff>
    </xdr:to>
    <xdr:sp macro="" textlink="">
      <xdr:nvSpPr>
        <xdr:cNvPr id="47" name="CheckBox60" hidden="1">
          <a:extLst>
            <a:ext uri="{63B3BB69-23CF-44E3-9099-C40C66FF867C}">
              <a14:compatExt xmlns:a14="http://schemas.microsoft.com/office/drawing/2010/main" spid="_x0000_s2169"/>
            </a:ext>
            <a:ext uri="{FF2B5EF4-FFF2-40B4-BE49-F238E27FC236}">
              <a16:creationId xmlns:a16="http://schemas.microsoft.com/office/drawing/2014/main" id="{00000000-0008-0000-0200-00002F000000}"/>
            </a:ext>
          </a:extLst>
        </xdr:cNvPr>
        <xdr:cNvSpPr/>
      </xdr:nvSpPr>
      <xdr:spPr bwMode="auto">
        <a:xfrm>
          <a:off x="6305550" y="3543300"/>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42</xdr:col>
      <xdr:colOff>180975</xdr:colOff>
      <xdr:row>16</xdr:row>
      <xdr:rowOff>9525</xdr:rowOff>
    </xdr:from>
    <xdr:to>
      <xdr:col>45</xdr:col>
      <xdr:colOff>76200</xdr:colOff>
      <xdr:row>16</xdr:row>
      <xdr:rowOff>238125</xdr:rowOff>
    </xdr:to>
    <xdr:sp macro="" textlink="">
      <xdr:nvSpPr>
        <xdr:cNvPr id="48" name="CheckBox61" hidden="1">
          <a:extLst>
            <a:ext uri="{63B3BB69-23CF-44E3-9099-C40C66FF867C}">
              <a14:compatExt xmlns:a14="http://schemas.microsoft.com/office/drawing/2010/main" spid="_x0000_s2170"/>
            </a:ext>
            <a:ext uri="{FF2B5EF4-FFF2-40B4-BE49-F238E27FC236}">
              <a16:creationId xmlns:a16="http://schemas.microsoft.com/office/drawing/2014/main" id="{00000000-0008-0000-0200-000030000000}"/>
            </a:ext>
          </a:extLst>
        </xdr:cNvPr>
        <xdr:cNvSpPr/>
      </xdr:nvSpPr>
      <xdr:spPr bwMode="auto">
        <a:xfrm>
          <a:off x="6772275" y="3543300"/>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342900</xdr:colOff>
      <xdr:row>14</xdr:row>
      <xdr:rowOff>9525</xdr:rowOff>
    </xdr:from>
    <xdr:to>
      <xdr:col>28</xdr:col>
      <xdr:colOff>76200</xdr:colOff>
      <xdr:row>14</xdr:row>
      <xdr:rowOff>228600</xdr:rowOff>
    </xdr:to>
    <xdr:sp macro="" textlink="">
      <xdr:nvSpPr>
        <xdr:cNvPr id="49" name="CheckBox34" hidden="1">
          <a:extLst>
            <a:ext uri="{63B3BB69-23CF-44E3-9099-C40C66FF867C}">
              <a14:compatExt xmlns:a14="http://schemas.microsoft.com/office/drawing/2010/main" spid="_x0000_s2171"/>
            </a:ext>
            <a:ext uri="{FF2B5EF4-FFF2-40B4-BE49-F238E27FC236}">
              <a16:creationId xmlns:a16="http://schemas.microsoft.com/office/drawing/2014/main" id="{00000000-0008-0000-0200-000031000000}"/>
            </a:ext>
          </a:extLst>
        </xdr:cNvPr>
        <xdr:cNvSpPr/>
      </xdr:nvSpPr>
      <xdr:spPr bwMode="auto">
        <a:xfrm>
          <a:off x="4467225" y="3067050"/>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228600</xdr:colOff>
      <xdr:row>14</xdr:row>
      <xdr:rowOff>9525</xdr:rowOff>
    </xdr:from>
    <xdr:to>
      <xdr:col>26</xdr:col>
      <xdr:colOff>76200</xdr:colOff>
      <xdr:row>14</xdr:row>
      <xdr:rowOff>228600</xdr:rowOff>
    </xdr:to>
    <xdr:sp macro="" textlink="">
      <xdr:nvSpPr>
        <xdr:cNvPr id="50" name="CheckBox35" hidden="1">
          <a:extLst>
            <a:ext uri="{63B3BB69-23CF-44E3-9099-C40C66FF867C}">
              <a14:compatExt xmlns:a14="http://schemas.microsoft.com/office/drawing/2010/main" spid="_x0000_s2172"/>
            </a:ext>
            <a:ext uri="{FF2B5EF4-FFF2-40B4-BE49-F238E27FC236}">
              <a16:creationId xmlns:a16="http://schemas.microsoft.com/office/drawing/2014/main" id="{00000000-0008-0000-0200-000032000000}"/>
            </a:ext>
          </a:extLst>
        </xdr:cNvPr>
        <xdr:cNvSpPr/>
      </xdr:nvSpPr>
      <xdr:spPr bwMode="auto">
        <a:xfrm>
          <a:off x="4000500" y="3067050"/>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37</xdr:col>
      <xdr:colOff>342900</xdr:colOff>
      <xdr:row>14</xdr:row>
      <xdr:rowOff>9525</xdr:rowOff>
    </xdr:from>
    <xdr:to>
      <xdr:col>40</xdr:col>
      <xdr:colOff>76200</xdr:colOff>
      <xdr:row>14</xdr:row>
      <xdr:rowOff>228600</xdr:rowOff>
    </xdr:to>
    <xdr:sp macro="" textlink="">
      <xdr:nvSpPr>
        <xdr:cNvPr id="51" name="CheckBox57" hidden="1">
          <a:extLst>
            <a:ext uri="{63B3BB69-23CF-44E3-9099-C40C66FF867C}">
              <a14:compatExt xmlns:a14="http://schemas.microsoft.com/office/drawing/2010/main" spid="_x0000_s2173"/>
            </a:ext>
            <a:ext uri="{FF2B5EF4-FFF2-40B4-BE49-F238E27FC236}">
              <a16:creationId xmlns:a16="http://schemas.microsoft.com/office/drawing/2014/main" id="{00000000-0008-0000-0200-000033000000}"/>
            </a:ext>
          </a:extLst>
        </xdr:cNvPr>
        <xdr:cNvSpPr/>
      </xdr:nvSpPr>
      <xdr:spPr bwMode="auto">
        <a:xfrm>
          <a:off x="6229350" y="3067050"/>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34</xdr:col>
      <xdr:colOff>228600</xdr:colOff>
      <xdr:row>14</xdr:row>
      <xdr:rowOff>9525</xdr:rowOff>
    </xdr:from>
    <xdr:to>
      <xdr:col>37</xdr:col>
      <xdr:colOff>76200</xdr:colOff>
      <xdr:row>14</xdr:row>
      <xdr:rowOff>228600</xdr:rowOff>
    </xdr:to>
    <xdr:sp macro="" textlink="">
      <xdr:nvSpPr>
        <xdr:cNvPr id="52" name="CheckBox58" hidden="1">
          <a:extLst>
            <a:ext uri="{63B3BB69-23CF-44E3-9099-C40C66FF867C}">
              <a14:compatExt xmlns:a14="http://schemas.microsoft.com/office/drawing/2010/main" spid="_x0000_s2174"/>
            </a:ext>
            <a:ext uri="{FF2B5EF4-FFF2-40B4-BE49-F238E27FC236}">
              <a16:creationId xmlns:a16="http://schemas.microsoft.com/office/drawing/2014/main" id="{00000000-0008-0000-0200-000034000000}"/>
            </a:ext>
          </a:extLst>
        </xdr:cNvPr>
        <xdr:cNvSpPr/>
      </xdr:nvSpPr>
      <xdr:spPr bwMode="auto">
        <a:xfrm>
          <a:off x="5762625" y="3067050"/>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180975</xdr:colOff>
      <xdr:row>20</xdr:row>
      <xdr:rowOff>9525</xdr:rowOff>
    </xdr:from>
    <xdr:to>
      <xdr:col>30</xdr:col>
      <xdr:colOff>76200</xdr:colOff>
      <xdr:row>20</xdr:row>
      <xdr:rowOff>228600</xdr:rowOff>
    </xdr:to>
    <xdr:sp macro="" textlink="">
      <xdr:nvSpPr>
        <xdr:cNvPr id="53" name="CheckBox63" hidden="1">
          <a:extLst>
            <a:ext uri="{63B3BB69-23CF-44E3-9099-C40C66FF867C}">
              <a14:compatExt xmlns:a14="http://schemas.microsoft.com/office/drawing/2010/main" spid="_x0000_s2176"/>
            </a:ext>
            <a:ext uri="{FF2B5EF4-FFF2-40B4-BE49-F238E27FC236}">
              <a16:creationId xmlns:a16="http://schemas.microsoft.com/office/drawing/2014/main" id="{00000000-0008-0000-0200-000035000000}"/>
            </a:ext>
          </a:extLst>
        </xdr:cNvPr>
        <xdr:cNvSpPr/>
      </xdr:nvSpPr>
      <xdr:spPr bwMode="auto">
        <a:xfrm>
          <a:off x="3248025" y="4305300"/>
          <a:ext cx="16954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33</xdr:col>
      <xdr:colOff>28575</xdr:colOff>
      <xdr:row>20</xdr:row>
      <xdr:rowOff>9525</xdr:rowOff>
    </xdr:from>
    <xdr:to>
      <xdr:col>39</xdr:col>
      <xdr:colOff>19050</xdr:colOff>
      <xdr:row>20</xdr:row>
      <xdr:rowOff>228600</xdr:rowOff>
    </xdr:to>
    <xdr:sp macro="" textlink="">
      <xdr:nvSpPr>
        <xdr:cNvPr id="54" name="CheckBox64" hidden="1">
          <a:extLst>
            <a:ext uri="{63B3BB69-23CF-44E3-9099-C40C66FF867C}">
              <a14:compatExt xmlns:a14="http://schemas.microsoft.com/office/drawing/2010/main" spid="_x0000_s2177"/>
            </a:ext>
            <a:ext uri="{FF2B5EF4-FFF2-40B4-BE49-F238E27FC236}">
              <a16:creationId xmlns:a16="http://schemas.microsoft.com/office/drawing/2014/main" id="{00000000-0008-0000-0200-000036000000}"/>
            </a:ext>
          </a:extLst>
        </xdr:cNvPr>
        <xdr:cNvSpPr/>
      </xdr:nvSpPr>
      <xdr:spPr bwMode="auto">
        <a:xfrm>
          <a:off x="5210175" y="4305300"/>
          <a:ext cx="119062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180975</xdr:colOff>
      <xdr:row>21</xdr:row>
      <xdr:rowOff>9525</xdr:rowOff>
    </xdr:from>
    <xdr:to>
      <xdr:col>30</xdr:col>
      <xdr:colOff>180975</xdr:colOff>
      <xdr:row>21</xdr:row>
      <xdr:rowOff>228600</xdr:rowOff>
    </xdr:to>
    <xdr:sp macro="" textlink="">
      <xdr:nvSpPr>
        <xdr:cNvPr id="55" name="CheckBox65" hidden="1">
          <a:extLst>
            <a:ext uri="{63B3BB69-23CF-44E3-9099-C40C66FF867C}">
              <a14:compatExt xmlns:a14="http://schemas.microsoft.com/office/drawing/2010/main" spid="_x0000_s2178"/>
            </a:ext>
            <a:ext uri="{FF2B5EF4-FFF2-40B4-BE49-F238E27FC236}">
              <a16:creationId xmlns:a16="http://schemas.microsoft.com/office/drawing/2014/main" id="{00000000-0008-0000-0200-000037000000}"/>
            </a:ext>
          </a:extLst>
        </xdr:cNvPr>
        <xdr:cNvSpPr/>
      </xdr:nvSpPr>
      <xdr:spPr bwMode="auto">
        <a:xfrm>
          <a:off x="3248025" y="4543425"/>
          <a:ext cx="180022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33</xdr:col>
      <xdr:colOff>28575</xdr:colOff>
      <xdr:row>21</xdr:row>
      <xdr:rowOff>9525</xdr:rowOff>
    </xdr:from>
    <xdr:to>
      <xdr:col>42</xdr:col>
      <xdr:colOff>152400</xdr:colOff>
      <xdr:row>21</xdr:row>
      <xdr:rowOff>228600</xdr:rowOff>
    </xdr:to>
    <xdr:sp macro="" textlink="">
      <xdr:nvSpPr>
        <xdr:cNvPr id="56" name="CheckBox66" hidden="1">
          <a:extLst>
            <a:ext uri="{63B3BB69-23CF-44E3-9099-C40C66FF867C}">
              <a14:compatExt xmlns:a14="http://schemas.microsoft.com/office/drawing/2010/main" spid="_x0000_s2179"/>
            </a:ext>
            <a:ext uri="{FF2B5EF4-FFF2-40B4-BE49-F238E27FC236}">
              <a16:creationId xmlns:a16="http://schemas.microsoft.com/office/drawing/2014/main" id="{00000000-0008-0000-0200-000038000000}"/>
            </a:ext>
          </a:extLst>
        </xdr:cNvPr>
        <xdr:cNvSpPr/>
      </xdr:nvSpPr>
      <xdr:spPr bwMode="auto">
        <a:xfrm>
          <a:off x="5210175" y="4543425"/>
          <a:ext cx="19240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180975</xdr:colOff>
      <xdr:row>22</xdr:row>
      <xdr:rowOff>9525</xdr:rowOff>
    </xdr:from>
    <xdr:to>
      <xdr:col>28</xdr:col>
      <xdr:colOff>19050</xdr:colOff>
      <xdr:row>22</xdr:row>
      <xdr:rowOff>228600</xdr:rowOff>
    </xdr:to>
    <xdr:sp macro="" textlink="">
      <xdr:nvSpPr>
        <xdr:cNvPr id="57" name="CheckBox67" hidden="1">
          <a:extLst>
            <a:ext uri="{63B3BB69-23CF-44E3-9099-C40C66FF867C}">
              <a14:compatExt xmlns:a14="http://schemas.microsoft.com/office/drawing/2010/main" spid="_x0000_s2180"/>
            </a:ext>
            <a:ext uri="{FF2B5EF4-FFF2-40B4-BE49-F238E27FC236}">
              <a16:creationId xmlns:a16="http://schemas.microsoft.com/office/drawing/2014/main" id="{00000000-0008-0000-0200-000039000000}"/>
            </a:ext>
          </a:extLst>
        </xdr:cNvPr>
        <xdr:cNvSpPr/>
      </xdr:nvSpPr>
      <xdr:spPr bwMode="auto">
        <a:xfrm>
          <a:off x="3248025" y="4781550"/>
          <a:ext cx="1238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33</xdr:col>
      <xdr:colOff>38100</xdr:colOff>
      <xdr:row>22</xdr:row>
      <xdr:rowOff>9525</xdr:rowOff>
    </xdr:from>
    <xdr:to>
      <xdr:col>40</xdr:col>
      <xdr:colOff>9525</xdr:colOff>
      <xdr:row>22</xdr:row>
      <xdr:rowOff>228600</xdr:rowOff>
    </xdr:to>
    <xdr:sp macro="" textlink="">
      <xdr:nvSpPr>
        <xdr:cNvPr id="58" name="CheckBox68" hidden="1">
          <a:extLst>
            <a:ext uri="{63B3BB69-23CF-44E3-9099-C40C66FF867C}">
              <a14:compatExt xmlns:a14="http://schemas.microsoft.com/office/drawing/2010/main" spid="_x0000_s2181"/>
            </a:ext>
            <a:ext uri="{FF2B5EF4-FFF2-40B4-BE49-F238E27FC236}">
              <a16:creationId xmlns:a16="http://schemas.microsoft.com/office/drawing/2014/main" id="{00000000-0008-0000-0200-00003A000000}"/>
            </a:ext>
          </a:extLst>
        </xdr:cNvPr>
        <xdr:cNvSpPr/>
      </xdr:nvSpPr>
      <xdr:spPr bwMode="auto">
        <a:xfrm>
          <a:off x="5219700" y="4781550"/>
          <a:ext cx="137160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15</xdr:col>
      <xdr:colOff>38100</xdr:colOff>
      <xdr:row>21</xdr:row>
      <xdr:rowOff>19050</xdr:rowOff>
    </xdr:from>
    <xdr:to>
      <xdr:col>21</xdr:col>
      <xdr:colOff>9525</xdr:colOff>
      <xdr:row>21</xdr:row>
      <xdr:rowOff>238125</xdr:rowOff>
    </xdr:to>
    <xdr:sp macro="" textlink="">
      <xdr:nvSpPr>
        <xdr:cNvPr id="59" name="CheckBox69" hidden="1">
          <a:extLst>
            <a:ext uri="{63B3BB69-23CF-44E3-9099-C40C66FF867C}">
              <a14:compatExt xmlns:a14="http://schemas.microsoft.com/office/drawing/2010/main" spid="_x0000_s2182"/>
            </a:ext>
            <a:ext uri="{FF2B5EF4-FFF2-40B4-BE49-F238E27FC236}">
              <a16:creationId xmlns:a16="http://schemas.microsoft.com/office/drawing/2014/main" id="{00000000-0008-0000-0200-00003B000000}"/>
            </a:ext>
          </a:extLst>
        </xdr:cNvPr>
        <xdr:cNvSpPr/>
      </xdr:nvSpPr>
      <xdr:spPr bwMode="auto">
        <a:xfrm>
          <a:off x="2047875" y="4552950"/>
          <a:ext cx="117157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15</xdr:col>
      <xdr:colOff>38100</xdr:colOff>
      <xdr:row>22</xdr:row>
      <xdr:rowOff>19050</xdr:rowOff>
    </xdr:from>
    <xdr:to>
      <xdr:col>21</xdr:col>
      <xdr:colOff>9525</xdr:colOff>
      <xdr:row>22</xdr:row>
      <xdr:rowOff>238125</xdr:rowOff>
    </xdr:to>
    <xdr:sp macro="" textlink="">
      <xdr:nvSpPr>
        <xdr:cNvPr id="60" name="CheckBox70" hidden="1">
          <a:extLst>
            <a:ext uri="{63B3BB69-23CF-44E3-9099-C40C66FF867C}">
              <a14:compatExt xmlns:a14="http://schemas.microsoft.com/office/drawing/2010/main" spid="_x0000_s2183"/>
            </a:ext>
            <a:ext uri="{FF2B5EF4-FFF2-40B4-BE49-F238E27FC236}">
              <a16:creationId xmlns:a16="http://schemas.microsoft.com/office/drawing/2014/main" id="{00000000-0008-0000-0200-00003C000000}"/>
            </a:ext>
          </a:extLst>
        </xdr:cNvPr>
        <xdr:cNvSpPr/>
      </xdr:nvSpPr>
      <xdr:spPr bwMode="auto">
        <a:xfrm>
          <a:off x="2047875" y="4791075"/>
          <a:ext cx="117157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38100</xdr:colOff>
      <xdr:row>24</xdr:row>
      <xdr:rowOff>9525</xdr:rowOff>
    </xdr:from>
    <xdr:to>
      <xdr:col>26</xdr:col>
      <xdr:colOff>57150</xdr:colOff>
      <xdr:row>24</xdr:row>
      <xdr:rowOff>228600</xdr:rowOff>
    </xdr:to>
    <xdr:sp macro="" textlink="">
      <xdr:nvSpPr>
        <xdr:cNvPr id="61" name="CheckBox71" hidden="1">
          <a:extLst>
            <a:ext uri="{63B3BB69-23CF-44E3-9099-C40C66FF867C}">
              <a14:compatExt xmlns:a14="http://schemas.microsoft.com/office/drawing/2010/main" spid="_x0000_s2184"/>
            </a:ext>
            <a:ext uri="{FF2B5EF4-FFF2-40B4-BE49-F238E27FC236}">
              <a16:creationId xmlns:a16="http://schemas.microsoft.com/office/drawing/2014/main" id="{00000000-0008-0000-0200-00003D000000}"/>
            </a:ext>
          </a:extLst>
        </xdr:cNvPr>
        <xdr:cNvSpPr/>
      </xdr:nvSpPr>
      <xdr:spPr bwMode="auto">
        <a:xfrm>
          <a:off x="1695450" y="5495925"/>
          <a:ext cx="261937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38100</xdr:colOff>
      <xdr:row>25</xdr:row>
      <xdr:rowOff>9525</xdr:rowOff>
    </xdr:from>
    <xdr:to>
      <xdr:col>19</xdr:col>
      <xdr:colOff>9525</xdr:colOff>
      <xdr:row>25</xdr:row>
      <xdr:rowOff>228600</xdr:rowOff>
    </xdr:to>
    <xdr:sp macro="" textlink="">
      <xdr:nvSpPr>
        <xdr:cNvPr id="62" name="CheckBox72" hidden="1">
          <a:extLst>
            <a:ext uri="{63B3BB69-23CF-44E3-9099-C40C66FF867C}">
              <a14:compatExt xmlns:a14="http://schemas.microsoft.com/office/drawing/2010/main" spid="_x0000_s2185"/>
            </a:ext>
            <a:ext uri="{FF2B5EF4-FFF2-40B4-BE49-F238E27FC236}">
              <a16:creationId xmlns:a16="http://schemas.microsoft.com/office/drawing/2014/main" id="{00000000-0008-0000-0200-00003E000000}"/>
            </a:ext>
          </a:extLst>
        </xdr:cNvPr>
        <xdr:cNvSpPr/>
      </xdr:nvSpPr>
      <xdr:spPr bwMode="auto">
        <a:xfrm>
          <a:off x="1695450" y="5734050"/>
          <a:ext cx="117157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29</xdr:col>
      <xdr:colOff>38100</xdr:colOff>
      <xdr:row>24</xdr:row>
      <xdr:rowOff>9525</xdr:rowOff>
    </xdr:from>
    <xdr:to>
      <xdr:col>35</xdr:col>
      <xdr:colOff>9525</xdr:colOff>
      <xdr:row>24</xdr:row>
      <xdr:rowOff>228600</xdr:rowOff>
    </xdr:to>
    <xdr:sp macro="" textlink="">
      <xdr:nvSpPr>
        <xdr:cNvPr id="63" name="CheckBox73" hidden="1">
          <a:extLst>
            <a:ext uri="{63B3BB69-23CF-44E3-9099-C40C66FF867C}">
              <a14:compatExt xmlns:a14="http://schemas.microsoft.com/office/drawing/2010/main" spid="_x0000_s2186"/>
            </a:ext>
            <a:ext uri="{FF2B5EF4-FFF2-40B4-BE49-F238E27FC236}">
              <a16:creationId xmlns:a16="http://schemas.microsoft.com/office/drawing/2014/main" id="{00000000-0008-0000-0200-00003F000000}"/>
            </a:ext>
          </a:extLst>
        </xdr:cNvPr>
        <xdr:cNvSpPr/>
      </xdr:nvSpPr>
      <xdr:spPr bwMode="auto">
        <a:xfrm>
          <a:off x="4514850" y="5495925"/>
          <a:ext cx="117157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29</xdr:col>
      <xdr:colOff>38100</xdr:colOff>
      <xdr:row>25</xdr:row>
      <xdr:rowOff>9525</xdr:rowOff>
    </xdr:from>
    <xdr:to>
      <xdr:col>35</xdr:col>
      <xdr:colOff>9525</xdr:colOff>
      <xdr:row>25</xdr:row>
      <xdr:rowOff>228600</xdr:rowOff>
    </xdr:to>
    <xdr:sp macro="" textlink="">
      <xdr:nvSpPr>
        <xdr:cNvPr id="64" name="CheckBox74" hidden="1">
          <a:extLst>
            <a:ext uri="{63B3BB69-23CF-44E3-9099-C40C66FF867C}">
              <a14:compatExt xmlns:a14="http://schemas.microsoft.com/office/drawing/2010/main" spid="_x0000_s2187"/>
            </a:ext>
            <a:ext uri="{FF2B5EF4-FFF2-40B4-BE49-F238E27FC236}">
              <a16:creationId xmlns:a16="http://schemas.microsoft.com/office/drawing/2014/main" id="{00000000-0008-0000-0200-000040000000}"/>
            </a:ext>
          </a:extLst>
        </xdr:cNvPr>
        <xdr:cNvSpPr/>
      </xdr:nvSpPr>
      <xdr:spPr bwMode="auto">
        <a:xfrm>
          <a:off x="4514850" y="5734050"/>
          <a:ext cx="117157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133350</xdr:colOff>
      <xdr:row>28</xdr:row>
      <xdr:rowOff>9525</xdr:rowOff>
    </xdr:from>
    <xdr:to>
      <xdr:col>5</xdr:col>
      <xdr:colOff>9525</xdr:colOff>
      <xdr:row>28</xdr:row>
      <xdr:rowOff>228600</xdr:rowOff>
    </xdr:to>
    <xdr:sp macro="" textlink="">
      <xdr:nvSpPr>
        <xdr:cNvPr id="65" name="CheckBox75" hidden="1">
          <a:extLst>
            <a:ext uri="{63B3BB69-23CF-44E3-9099-C40C66FF867C}">
              <a14:compatExt xmlns:a14="http://schemas.microsoft.com/office/drawing/2010/main" spid="_x0000_s2188"/>
            </a:ext>
            <a:ext uri="{FF2B5EF4-FFF2-40B4-BE49-F238E27FC236}">
              <a16:creationId xmlns:a16="http://schemas.microsoft.com/office/drawing/2014/main" id="{00000000-0008-0000-0200-000041000000}"/>
            </a:ext>
          </a:extLst>
        </xdr:cNvPr>
        <xdr:cNvSpPr/>
      </xdr:nvSpPr>
      <xdr:spPr bwMode="auto">
        <a:xfrm>
          <a:off x="133350" y="6448425"/>
          <a:ext cx="68580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133350</xdr:colOff>
      <xdr:row>29</xdr:row>
      <xdr:rowOff>9525</xdr:rowOff>
    </xdr:from>
    <xdr:to>
      <xdr:col>5</xdr:col>
      <xdr:colOff>9525</xdr:colOff>
      <xdr:row>29</xdr:row>
      <xdr:rowOff>228600</xdr:rowOff>
    </xdr:to>
    <xdr:sp macro="" textlink="">
      <xdr:nvSpPr>
        <xdr:cNvPr id="66" name="CheckBox76" hidden="1">
          <a:extLst>
            <a:ext uri="{63B3BB69-23CF-44E3-9099-C40C66FF867C}">
              <a14:compatExt xmlns:a14="http://schemas.microsoft.com/office/drawing/2010/main" spid="_x0000_s2189"/>
            </a:ext>
            <a:ext uri="{FF2B5EF4-FFF2-40B4-BE49-F238E27FC236}">
              <a16:creationId xmlns:a16="http://schemas.microsoft.com/office/drawing/2014/main" id="{00000000-0008-0000-0200-000042000000}"/>
            </a:ext>
          </a:extLst>
        </xdr:cNvPr>
        <xdr:cNvSpPr/>
      </xdr:nvSpPr>
      <xdr:spPr bwMode="auto">
        <a:xfrm>
          <a:off x="133350" y="6686550"/>
          <a:ext cx="68580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257175</xdr:colOff>
      <xdr:row>29</xdr:row>
      <xdr:rowOff>9525</xdr:rowOff>
    </xdr:from>
    <xdr:to>
      <xdr:col>15</xdr:col>
      <xdr:colOff>114300</xdr:colOff>
      <xdr:row>29</xdr:row>
      <xdr:rowOff>228600</xdr:rowOff>
    </xdr:to>
    <xdr:sp macro="" textlink="">
      <xdr:nvSpPr>
        <xdr:cNvPr id="67" name="CheckBox78" hidden="1">
          <a:extLst>
            <a:ext uri="{63B3BB69-23CF-44E3-9099-C40C66FF867C}">
              <a14:compatExt xmlns:a14="http://schemas.microsoft.com/office/drawing/2010/main" spid="_x0000_s2191"/>
            </a:ext>
            <a:ext uri="{FF2B5EF4-FFF2-40B4-BE49-F238E27FC236}">
              <a16:creationId xmlns:a16="http://schemas.microsoft.com/office/drawing/2014/main" id="{00000000-0008-0000-0200-000043000000}"/>
            </a:ext>
          </a:extLst>
        </xdr:cNvPr>
        <xdr:cNvSpPr/>
      </xdr:nvSpPr>
      <xdr:spPr bwMode="auto">
        <a:xfrm>
          <a:off x="809625" y="6686550"/>
          <a:ext cx="168592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257175</xdr:colOff>
      <xdr:row>28</xdr:row>
      <xdr:rowOff>9525</xdr:rowOff>
    </xdr:from>
    <xdr:to>
      <xdr:col>12</xdr:col>
      <xdr:colOff>47625</xdr:colOff>
      <xdr:row>28</xdr:row>
      <xdr:rowOff>228600</xdr:rowOff>
    </xdr:to>
    <xdr:sp macro="" textlink="">
      <xdr:nvSpPr>
        <xdr:cNvPr id="68" name="CheckBox79" hidden="1">
          <a:extLst>
            <a:ext uri="{63B3BB69-23CF-44E3-9099-C40C66FF867C}">
              <a14:compatExt xmlns:a14="http://schemas.microsoft.com/office/drawing/2010/main" spid="_x0000_s2192"/>
            </a:ext>
            <a:ext uri="{FF2B5EF4-FFF2-40B4-BE49-F238E27FC236}">
              <a16:creationId xmlns:a16="http://schemas.microsoft.com/office/drawing/2014/main" id="{00000000-0008-0000-0200-000044000000}"/>
            </a:ext>
          </a:extLst>
        </xdr:cNvPr>
        <xdr:cNvSpPr/>
      </xdr:nvSpPr>
      <xdr:spPr bwMode="auto">
        <a:xfrm>
          <a:off x="809625" y="6448425"/>
          <a:ext cx="101917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161925</xdr:colOff>
      <xdr:row>28</xdr:row>
      <xdr:rowOff>9525</xdr:rowOff>
    </xdr:from>
    <xdr:to>
      <xdr:col>20</xdr:col>
      <xdr:colOff>123825</xdr:colOff>
      <xdr:row>28</xdr:row>
      <xdr:rowOff>228600</xdr:rowOff>
    </xdr:to>
    <xdr:sp macro="" textlink="">
      <xdr:nvSpPr>
        <xdr:cNvPr id="69" name="CheckBox80" hidden="1">
          <a:extLst>
            <a:ext uri="{63B3BB69-23CF-44E3-9099-C40C66FF867C}">
              <a14:compatExt xmlns:a14="http://schemas.microsoft.com/office/drawing/2010/main" spid="_x0000_s2193"/>
            </a:ext>
            <a:ext uri="{FF2B5EF4-FFF2-40B4-BE49-F238E27FC236}">
              <a16:creationId xmlns:a16="http://schemas.microsoft.com/office/drawing/2014/main" id="{00000000-0008-0000-0200-000045000000}"/>
            </a:ext>
          </a:extLst>
        </xdr:cNvPr>
        <xdr:cNvSpPr/>
      </xdr:nvSpPr>
      <xdr:spPr bwMode="auto">
        <a:xfrm>
          <a:off x="1819275" y="6448425"/>
          <a:ext cx="136207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76200</xdr:colOff>
      <xdr:row>28</xdr:row>
      <xdr:rowOff>9525</xdr:rowOff>
    </xdr:from>
    <xdr:to>
      <xdr:col>24</xdr:col>
      <xdr:colOff>161925</xdr:colOff>
      <xdr:row>28</xdr:row>
      <xdr:rowOff>228600</xdr:rowOff>
    </xdr:to>
    <xdr:sp macro="" textlink="">
      <xdr:nvSpPr>
        <xdr:cNvPr id="70" name="CheckBox81" hidden="1">
          <a:extLst>
            <a:ext uri="{63B3BB69-23CF-44E3-9099-C40C66FF867C}">
              <a14:compatExt xmlns:a14="http://schemas.microsoft.com/office/drawing/2010/main" spid="_x0000_s2194"/>
            </a:ext>
            <a:ext uri="{FF2B5EF4-FFF2-40B4-BE49-F238E27FC236}">
              <a16:creationId xmlns:a16="http://schemas.microsoft.com/office/drawing/2014/main" id="{00000000-0008-0000-0200-000046000000}"/>
            </a:ext>
          </a:extLst>
        </xdr:cNvPr>
        <xdr:cNvSpPr/>
      </xdr:nvSpPr>
      <xdr:spPr bwMode="auto">
        <a:xfrm>
          <a:off x="3143250" y="6448425"/>
          <a:ext cx="68580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314325</xdr:colOff>
      <xdr:row>28</xdr:row>
      <xdr:rowOff>9525</xdr:rowOff>
    </xdr:from>
    <xdr:to>
      <xdr:col>30</xdr:col>
      <xdr:colOff>114300</xdr:colOff>
      <xdr:row>28</xdr:row>
      <xdr:rowOff>228600</xdr:rowOff>
    </xdr:to>
    <xdr:sp macro="" textlink="">
      <xdr:nvSpPr>
        <xdr:cNvPr id="71" name="CheckBox82" hidden="1">
          <a:extLst>
            <a:ext uri="{63B3BB69-23CF-44E3-9099-C40C66FF867C}">
              <a14:compatExt xmlns:a14="http://schemas.microsoft.com/office/drawing/2010/main" spid="_x0000_s2195"/>
            </a:ext>
            <a:ext uri="{FF2B5EF4-FFF2-40B4-BE49-F238E27FC236}">
              <a16:creationId xmlns:a16="http://schemas.microsoft.com/office/drawing/2014/main" id="{00000000-0008-0000-0200-000047000000}"/>
            </a:ext>
          </a:extLst>
        </xdr:cNvPr>
        <xdr:cNvSpPr/>
      </xdr:nvSpPr>
      <xdr:spPr bwMode="auto">
        <a:xfrm>
          <a:off x="3733800" y="6448425"/>
          <a:ext cx="13144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31</xdr:col>
      <xdr:colOff>180975</xdr:colOff>
      <xdr:row>28</xdr:row>
      <xdr:rowOff>9525</xdr:rowOff>
    </xdr:from>
    <xdr:to>
      <xdr:col>37</xdr:col>
      <xdr:colOff>152400</xdr:colOff>
      <xdr:row>28</xdr:row>
      <xdr:rowOff>228600</xdr:rowOff>
    </xdr:to>
    <xdr:sp macro="" textlink="">
      <xdr:nvSpPr>
        <xdr:cNvPr id="72" name="CheckBox83" hidden="1">
          <a:extLst>
            <a:ext uri="{63B3BB69-23CF-44E3-9099-C40C66FF867C}">
              <a14:compatExt xmlns:a14="http://schemas.microsoft.com/office/drawing/2010/main" spid="_x0000_s2196"/>
            </a:ext>
            <a:ext uri="{FF2B5EF4-FFF2-40B4-BE49-F238E27FC236}">
              <a16:creationId xmlns:a16="http://schemas.microsoft.com/office/drawing/2014/main" id="{00000000-0008-0000-0200-000048000000}"/>
            </a:ext>
          </a:extLst>
        </xdr:cNvPr>
        <xdr:cNvSpPr/>
      </xdr:nvSpPr>
      <xdr:spPr bwMode="auto">
        <a:xfrm>
          <a:off x="5010150" y="6448425"/>
          <a:ext cx="117157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37</xdr:col>
      <xdr:colOff>104775</xdr:colOff>
      <xdr:row>28</xdr:row>
      <xdr:rowOff>9525</xdr:rowOff>
    </xdr:from>
    <xdr:to>
      <xdr:col>42</xdr:col>
      <xdr:colOff>114300</xdr:colOff>
      <xdr:row>28</xdr:row>
      <xdr:rowOff>228600</xdr:rowOff>
    </xdr:to>
    <xdr:sp macro="" textlink="">
      <xdr:nvSpPr>
        <xdr:cNvPr id="73" name="CheckBox84" hidden="1">
          <a:extLst>
            <a:ext uri="{63B3BB69-23CF-44E3-9099-C40C66FF867C}">
              <a14:compatExt xmlns:a14="http://schemas.microsoft.com/office/drawing/2010/main" spid="_x0000_s2197"/>
            </a:ext>
            <a:ext uri="{FF2B5EF4-FFF2-40B4-BE49-F238E27FC236}">
              <a16:creationId xmlns:a16="http://schemas.microsoft.com/office/drawing/2014/main" id="{00000000-0008-0000-0200-000049000000}"/>
            </a:ext>
          </a:extLst>
        </xdr:cNvPr>
        <xdr:cNvSpPr/>
      </xdr:nvSpPr>
      <xdr:spPr bwMode="auto">
        <a:xfrm>
          <a:off x="5991225" y="6448425"/>
          <a:ext cx="10096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41</xdr:col>
      <xdr:colOff>257175</xdr:colOff>
      <xdr:row>28</xdr:row>
      <xdr:rowOff>9525</xdr:rowOff>
    </xdr:from>
    <xdr:to>
      <xdr:col>45</xdr:col>
      <xdr:colOff>85725</xdr:colOff>
      <xdr:row>28</xdr:row>
      <xdr:rowOff>228600</xdr:rowOff>
    </xdr:to>
    <xdr:sp macro="" textlink="">
      <xdr:nvSpPr>
        <xdr:cNvPr id="74" name="CheckBox85" hidden="1">
          <a:extLst>
            <a:ext uri="{63B3BB69-23CF-44E3-9099-C40C66FF867C}">
              <a14:compatExt xmlns:a14="http://schemas.microsoft.com/office/drawing/2010/main" spid="_x0000_s2198"/>
            </a:ext>
            <a:ext uri="{FF2B5EF4-FFF2-40B4-BE49-F238E27FC236}">
              <a16:creationId xmlns:a16="http://schemas.microsoft.com/office/drawing/2014/main" id="{00000000-0008-0000-0200-00004A000000}"/>
            </a:ext>
          </a:extLst>
        </xdr:cNvPr>
        <xdr:cNvSpPr/>
      </xdr:nvSpPr>
      <xdr:spPr bwMode="auto">
        <a:xfrm>
          <a:off x="6848475" y="6448425"/>
          <a:ext cx="68580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85725</xdr:colOff>
      <xdr:row>29</xdr:row>
      <xdr:rowOff>9525</xdr:rowOff>
    </xdr:from>
    <xdr:to>
      <xdr:col>20</xdr:col>
      <xdr:colOff>85725</xdr:colOff>
      <xdr:row>29</xdr:row>
      <xdr:rowOff>228600</xdr:rowOff>
    </xdr:to>
    <xdr:sp macro="" textlink="">
      <xdr:nvSpPr>
        <xdr:cNvPr id="75" name="CheckBox86" hidden="1">
          <a:extLst>
            <a:ext uri="{63B3BB69-23CF-44E3-9099-C40C66FF867C}">
              <a14:compatExt xmlns:a14="http://schemas.microsoft.com/office/drawing/2010/main" spid="_x0000_s2199"/>
            </a:ext>
            <a:ext uri="{FF2B5EF4-FFF2-40B4-BE49-F238E27FC236}">
              <a16:creationId xmlns:a16="http://schemas.microsoft.com/office/drawing/2014/main" id="{00000000-0008-0000-0200-00004B000000}"/>
            </a:ext>
          </a:extLst>
        </xdr:cNvPr>
        <xdr:cNvSpPr/>
      </xdr:nvSpPr>
      <xdr:spPr bwMode="auto">
        <a:xfrm>
          <a:off x="2447925" y="6686550"/>
          <a:ext cx="60007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285750</xdr:colOff>
      <xdr:row>29</xdr:row>
      <xdr:rowOff>9525</xdr:rowOff>
    </xdr:from>
    <xdr:to>
      <xdr:col>24</xdr:col>
      <xdr:colOff>161925</xdr:colOff>
      <xdr:row>29</xdr:row>
      <xdr:rowOff>228600</xdr:rowOff>
    </xdr:to>
    <xdr:sp macro="" textlink="">
      <xdr:nvSpPr>
        <xdr:cNvPr id="76" name="CheckBox87" hidden="1">
          <a:extLst>
            <a:ext uri="{63B3BB69-23CF-44E3-9099-C40C66FF867C}">
              <a14:compatExt xmlns:a14="http://schemas.microsoft.com/office/drawing/2010/main" spid="_x0000_s2200"/>
            </a:ext>
            <a:ext uri="{FF2B5EF4-FFF2-40B4-BE49-F238E27FC236}">
              <a16:creationId xmlns:a16="http://schemas.microsoft.com/office/drawing/2014/main" id="{00000000-0008-0000-0200-00004C000000}"/>
            </a:ext>
          </a:extLst>
        </xdr:cNvPr>
        <xdr:cNvSpPr/>
      </xdr:nvSpPr>
      <xdr:spPr bwMode="auto">
        <a:xfrm>
          <a:off x="3000375" y="6686550"/>
          <a:ext cx="96202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123825</xdr:colOff>
      <xdr:row>29</xdr:row>
      <xdr:rowOff>9525</xdr:rowOff>
    </xdr:from>
    <xdr:to>
      <xdr:col>32</xdr:col>
      <xdr:colOff>180975</xdr:colOff>
      <xdr:row>29</xdr:row>
      <xdr:rowOff>228600</xdr:rowOff>
    </xdr:to>
    <xdr:sp macro="" textlink="">
      <xdr:nvSpPr>
        <xdr:cNvPr id="77" name="CheckBox88" hidden="1">
          <a:extLst>
            <a:ext uri="{63B3BB69-23CF-44E3-9099-C40C66FF867C}">
              <a14:compatExt xmlns:a14="http://schemas.microsoft.com/office/drawing/2010/main" spid="_x0000_s2201"/>
            </a:ext>
            <a:ext uri="{FF2B5EF4-FFF2-40B4-BE49-F238E27FC236}">
              <a16:creationId xmlns:a16="http://schemas.microsoft.com/office/drawing/2014/main" id="{00000000-0008-0000-0200-00004D000000}"/>
            </a:ext>
          </a:extLst>
        </xdr:cNvPr>
        <xdr:cNvSpPr/>
      </xdr:nvSpPr>
      <xdr:spPr bwMode="auto">
        <a:xfrm>
          <a:off x="3895725" y="6686550"/>
          <a:ext cx="145732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33</xdr:col>
      <xdr:colOff>228600</xdr:colOff>
      <xdr:row>29</xdr:row>
      <xdr:rowOff>9525</xdr:rowOff>
    </xdr:from>
    <xdr:to>
      <xdr:col>38</xdr:col>
      <xdr:colOff>85725</xdr:colOff>
      <xdr:row>29</xdr:row>
      <xdr:rowOff>228600</xdr:rowOff>
    </xdr:to>
    <xdr:sp macro="" textlink="">
      <xdr:nvSpPr>
        <xdr:cNvPr id="78" name="CheckBox89" hidden="1">
          <a:extLst>
            <a:ext uri="{63B3BB69-23CF-44E3-9099-C40C66FF867C}">
              <a14:compatExt xmlns:a14="http://schemas.microsoft.com/office/drawing/2010/main" spid="_x0000_s2202"/>
            </a:ext>
            <a:ext uri="{FF2B5EF4-FFF2-40B4-BE49-F238E27FC236}">
              <a16:creationId xmlns:a16="http://schemas.microsoft.com/office/drawing/2014/main" id="{00000000-0008-0000-0200-00004E000000}"/>
            </a:ext>
          </a:extLst>
        </xdr:cNvPr>
        <xdr:cNvSpPr/>
      </xdr:nvSpPr>
      <xdr:spPr bwMode="auto">
        <a:xfrm>
          <a:off x="5410200" y="6686550"/>
          <a:ext cx="88582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200025</xdr:colOff>
      <xdr:row>32</xdr:row>
      <xdr:rowOff>9525</xdr:rowOff>
    </xdr:from>
    <xdr:to>
      <xdr:col>13</xdr:col>
      <xdr:colOff>161925</xdr:colOff>
      <xdr:row>32</xdr:row>
      <xdr:rowOff>228600</xdr:rowOff>
    </xdr:to>
    <xdr:sp macro="" textlink="">
      <xdr:nvSpPr>
        <xdr:cNvPr id="79" name="CheckBox90" hidden="1">
          <a:extLst>
            <a:ext uri="{63B3BB69-23CF-44E3-9099-C40C66FF867C}">
              <a14:compatExt xmlns:a14="http://schemas.microsoft.com/office/drawing/2010/main" spid="_x0000_s2203"/>
            </a:ext>
            <a:ext uri="{FF2B5EF4-FFF2-40B4-BE49-F238E27FC236}">
              <a16:creationId xmlns:a16="http://schemas.microsoft.com/office/drawing/2014/main" id="{00000000-0008-0000-0200-00004F000000}"/>
            </a:ext>
          </a:extLst>
        </xdr:cNvPr>
        <xdr:cNvSpPr/>
      </xdr:nvSpPr>
      <xdr:spPr bwMode="auto">
        <a:xfrm>
          <a:off x="752475" y="7400925"/>
          <a:ext cx="133350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47625</xdr:colOff>
      <xdr:row>32</xdr:row>
      <xdr:rowOff>9525</xdr:rowOff>
    </xdr:from>
    <xdr:to>
      <xdr:col>25</xdr:col>
      <xdr:colOff>161925</xdr:colOff>
      <xdr:row>32</xdr:row>
      <xdr:rowOff>228600</xdr:rowOff>
    </xdr:to>
    <xdr:sp macro="" textlink="">
      <xdr:nvSpPr>
        <xdr:cNvPr id="80" name="CheckBox77" hidden="1">
          <a:extLst>
            <a:ext uri="{63B3BB69-23CF-44E3-9099-C40C66FF867C}">
              <a14:compatExt xmlns:a14="http://schemas.microsoft.com/office/drawing/2010/main" spid="_x0000_s2204"/>
            </a:ext>
            <a:ext uri="{FF2B5EF4-FFF2-40B4-BE49-F238E27FC236}">
              <a16:creationId xmlns:a16="http://schemas.microsoft.com/office/drawing/2014/main" id="{00000000-0008-0000-0200-000050000000}"/>
            </a:ext>
          </a:extLst>
        </xdr:cNvPr>
        <xdr:cNvSpPr/>
      </xdr:nvSpPr>
      <xdr:spPr bwMode="auto">
        <a:xfrm>
          <a:off x="2762250" y="7400925"/>
          <a:ext cx="13144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31</xdr:col>
      <xdr:colOff>19050</xdr:colOff>
      <xdr:row>32</xdr:row>
      <xdr:rowOff>9525</xdr:rowOff>
    </xdr:from>
    <xdr:to>
      <xdr:col>37</xdr:col>
      <xdr:colOff>133350</xdr:colOff>
      <xdr:row>32</xdr:row>
      <xdr:rowOff>228600</xdr:rowOff>
    </xdr:to>
    <xdr:sp macro="" textlink="">
      <xdr:nvSpPr>
        <xdr:cNvPr id="81" name="CheckBox91" hidden="1">
          <a:extLst>
            <a:ext uri="{63B3BB69-23CF-44E3-9099-C40C66FF867C}">
              <a14:compatExt xmlns:a14="http://schemas.microsoft.com/office/drawing/2010/main" spid="_x0000_s2205"/>
            </a:ext>
            <a:ext uri="{FF2B5EF4-FFF2-40B4-BE49-F238E27FC236}">
              <a16:creationId xmlns:a16="http://schemas.microsoft.com/office/drawing/2014/main" id="{00000000-0008-0000-0200-000051000000}"/>
            </a:ext>
          </a:extLst>
        </xdr:cNvPr>
        <xdr:cNvSpPr/>
      </xdr:nvSpPr>
      <xdr:spPr bwMode="auto">
        <a:xfrm>
          <a:off x="4848225" y="7400925"/>
          <a:ext cx="13144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133350</xdr:colOff>
      <xdr:row>34</xdr:row>
      <xdr:rowOff>9525</xdr:rowOff>
    </xdr:from>
    <xdr:to>
      <xdr:col>6</xdr:col>
      <xdr:colOff>19050</xdr:colOff>
      <xdr:row>34</xdr:row>
      <xdr:rowOff>228600</xdr:rowOff>
    </xdr:to>
    <xdr:sp macro="" textlink="">
      <xdr:nvSpPr>
        <xdr:cNvPr id="82" name="CheckBox92" hidden="1">
          <a:extLst>
            <a:ext uri="{63B3BB69-23CF-44E3-9099-C40C66FF867C}">
              <a14:compatExt xmlns:a14="http://schemas.microsoft.com/office/drawing/2010/main" spid="_x0000_s2206"/>
            </a:ext>
            <a:ext uri="{FF2B5EF4-FFF2-40B4-BE49-F238E27FC236}">
              <a16:creationId xmlns:a16="http://schemas.microsoft.com/office/drawing/2014/main" id="{00000000-0008-0000-0200-000052000000}"/>
            </a:ext>
          </a:extLst>
        </xdr:cNvPr>
        <xdr:cNvSpPr/>
      </xdr:nvSpPr>
      <xdr:spPr bwMode="auto">
        <a:xfrm>
          <a:off x="133350" y="7877175"/>
          <a:ext cx="857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133350</xdr:colOff>
      <xdr:row>35</xdr:row>
      <xdr:rowOff>9525</xdr:rowOff>
    </xdr:from>
    <xdr:to>
      <xdr:col>9</xdr:col>
      <xdr:colOff>28575</xdr:colOff>
      <xdr:row>35</xdr:row>
      <xdr:rowOff>228600</xdr:rowOff>
    </xdr:to>
    <xdr:sp macro="" textlink="">
      <xdr:nvSpPr>
        <xdr:cNvPr id="83" name="CheckBox93" hidden="1">
          <a:extLst>
            <a:ext uri="{63B3BB69-23CF-44E3-9099-C40C66FF867C}">
              <a14:compatExt xmlns:a14="http://schemas.microsoft.com/office/drawing/2010/main" spid="_x0000_s2207"/>
            </a:ext>
            <a:ext uri="{FF2B5EF4-FFF2-40B4-BE49-F238E27FC236}">
              <a16:creationId xmlns:a16="http://schemas.microsoft.com/office/drawing/2014/main" id="{00000000-0008-0000-0200-000053000000}"/>
            </a:ext>
          </a:extLst>
        </xdr:cNvPr>
        <xdr:cNvSpPr/>
      </xdr:nvSpPr>
      <xdr:spPr bwMode="auto">
        <a:xfrm>
          <a:off x="133350" y="8115300"/>
          <a:ext cx="13525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133350</xdr:colOff>
      <xdr:row>36</xdr:row>
      <xdr:rowOff>9525</xdr:rowOff>
    </xdr:from>
    <xdr:to>
      <xdr:col>9</xdr:col>
      <xdr:colOff>57150</xdr:colOff>
      <xdr:row>36</xdr:row>
      <xdr:rowOff>228600</xdr:rowOff>
    </xdr:to>
    <xdr:sp macro="" textlink="">
      <xdr:nvSpPr>
        <xdr:cNvPr id="84" name="CheckBox94" hidden="1">
          <a:extLst>
            <a:ext uri="{63B3BB69-23CF-44E3-9099-C40C66FF867C}">
              <a14:compatExt xmlns:a14="http://schemas.microsoft.com/office/drawing/2010/main" spid="_x0000_s2208"/>
            </a:ext>
            <a:ext uri="{FF2B5EF4-FFF2-40B4-BE49-F238E27FC236}">
              <a16:creationId xmlns:a16="http://schemas.microsoft.com/office/drawing/2014/main" id="{00000000-0008-0000-0200-000054000000}"/>
            </a:ext>
          </a:extLst>
        </xdr:cNvPr>
        <xdr:cNvSpPr/>
      </xdr:nvSpPr>
      <xdr:spPr bwMode="auto">
        <a:xfrm>
          <a:off x="133350" y="8353425"/>
          <a:ext cx="138112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133350</xdr:colOff>
      <xdr:row>37</xdr:row>
      <xdr:rowOff>9525</xdr:rowOff>
    </xdr:from>
    <xdr:to>
      <xdr:col>10</xdr:col>
      <xdr:colOff>152400</xdr:colOff>
      <xdr:row>37</xdr:row>
      <xdr:rowOff>228600</xdr:rowOff>
    </xdr:to>
    <xdr:sp macro="" textlink="">
      <xdr:nvSpPr>
        <xdr:cNvPr id="85" name="CheckBox95" hidden="1">
          <a:extLst>
            <a:ext uri="{63B3BB69-23CF-44E3-9099-C40C66FF867C}">
              <a14:compatExt xmlns:a14="http://schemas.microsoft.com/office/drawing/2010/main" spid="_x0000_s2209"/>
            </a:ext>
            <a:ext uri="{FF2B5EF4-FFF2-40B4-BE49-F238E27FC236}">
              <a16:creationId xmlns:a16="http://schemas.microsoft.com/office/drawing/2014/main" id="{00000000-0008-0000-0200-000055000000}"/>
            </a:ext>
          </a:extLst>
        </xdr:cNvPr>
        <xdr:cNvSpPr/>
      </xdr:nvSpPr>
      <xdr:spPr bwMode="auto">
        <a:xfrm>
          <a:off x="133350" y="8591550"/>
          <a:ext cx="163830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15</xdr:col>
      <xdr:colOff>28575</xdr:colOff>
      <xdr:row>34</xdr:row>
      <xdr:rowOff>9525</xdr:rowOff>
    </xdr:from>
    <xdr:to>
      <xdr:col>19</xdr:col>
      <xdr:colOff>85725</xdr:colOff>
      <xdr:row>34</xdr:row>
      <xdr:rowOff>228600</xdr:rowOff>
    </xdr:to>
    <xdr:sp macro="" textlink="">
      <xdr:nvSpPr>
        <xdr:cNvPr id="86" name="CheckBox96" hidden="1">
          <a:extLst>
            <a:ext uri="{63B3BB69-23CF-44E3-9099-C40C66FF867C}">
              <a14:compatExt xmlns:a14="http://schemas.microsoft.com/office/drawing/2010/main" spid="_x0000_s2210"/>
            </a:ext>
            <a:ext uri="{FF2B5EF4-FFF2-40B4-BE49-F238E27FC236}">
              <a16:creationId xmlns:a16="http://schemas.microsoft.com/office/drawing/2014/main" id="{00000000-0008-0000-0200-000056000000}"/>
            </a:ext>
          </a:extLst>
        </xdr:cNvPr>
        <xdr:cNvSpPr/>
      </xdr:nvSpPr>
      <xdr:spPr bwMode="auto">
        <a:xfrm>
          <a:off x="2038350" y="7877175"/>
          <a:ext cx="857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28575</xdr:colOff>
      <xdr:row>35</xdr:row>
      <xdr:rowOff>9525</xdr:rowOff>
    </xdr:from>
    <xdr:to>
      <xdr:col>20</xdr:col>
      <xdr:colOff>114300</xdr:colOff>
      <xdr:row>35</xdr:row>
      <xdr:rowOff>228600</xdr:rowOff>
    </xdr:to>
    <xdr:sp macro="" textlink="">
      <xdr:nvSpPr>
        <xdr:cNvPr id="87" name="CheckBox97" hidden="1">
          <a:extLst>
            <a:ext uri="{63B3BB69-23CF-44E3-9099-C40C66FF867C}">
              <a14:compatExt xmlns:a14="http://schemas.microsoft.com/office/drawing/2010/main" spid="_x0000_s2211"/>
            </a:ext>
            <a:ext uri="{FF2B5EF4-FFF2-40B4-BE49-F238E27FC236}">
              <a16:creationId xmlns:a16="http://schemas.microsoft.com/office/drawing/2014/main" id="{00000000-0008-0000-0200-000057000000}"/>
            </a:ext>
          </a:extLst>
        </xdr:cNvPr>
        <xdr:cNvSpPr/>
      </xdr:nvSpPr>
      <xdr:spPr bwMode="auto">
        <a:xfrm>
          <a:off x="1685925" y="8115300"/>
          <a:ext cx="148590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28575</xdr:colOff>
      <xdr:row>36</xdr:row>
      <xdr:rowOff>9525</xdr:rowOff>
    </xdr:from>
    <xdr:to>
      <xdr:col>19</xdr:col>
      <xdr:colOff>66675</xdr:colOff>
      <xdr:row>36</xdr:row>
      <xdr:rowOff>228600</xdr:rowOff>
    </xdr:to>
    <xdr:sp macro="" textlink="">
      <xdr:nvSpPr>
        <xdr:cNvPr id="88" name="CheckBox98" hidden="1">
          <a:extLst>
            <a:ext uri="{63B3BB69-23CF-44E3-9099-C40C66FF867C}">
              <a14:compatExt xmlns:a14="http://schemas.microsoft.com/office/drawing/2010/main" spid="_x0000_s2212"/>
            </a:ext>
            <a:ext uri="{FF2B5EF4-FFF2-40B4-BE49-F238E27FC236}">
              <a16:creationId xmlns:a16="http://schemas.microsoft.com/office/drawing/2014/main" id="{00000000-0008-0000-0200-000058000000}"/>
            </a:ext>
          </a:extLst>
        </xdr:cNvPr>
        <xdr:cNvSpPr/>
      </xdr:nvSpPr>
      <xdr:spPr bwMode="auto">
        <a:xfrm>
          <a:off x="1685925" y="8353425"/>
          <a:ext cx="1238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152400</xdr:colOff>
      <xdr:row>34</xdr:row>
      <xdr:rowOff>9525</xdr:rowOff>
    </xdr:from>
    <xdr:to>
      <xdr:col>27</xdr:col>
      <xdr:colOff>114300</xdr:colOff>
      <xdr:row>34</xdr:row>
      <xdr:rowOff>228600</xdr:rowOff>
    </xdr:to>
    <xdr:sp macro="" textlink="">
      <xdr:nvSpPr>
        <xdr:cNvPr id="89" name="CheckBox99" hidden="1">
          <a:extLst>
            <a:ext uri="{63B3BB69-23CF-44E3-9099-C40C66FF867C}">
              <a14:compatExt xmlns:a14="http://schemas.microsoft.com/office/drawing/2010/main" spid="_x0000_s2213"/>
            </a:ext>
            <a:ext uri="{FF2B5EF4-FFF2-40B4-BE49-F238E27FC236}">
              <a16:creationId xmlns:a16="http://schemas.microsoft.com/office/drawing/2014/main" id="{00000000-0008-0000-0200-000059000000}"/>
            </a:ext>
          </a:extLst>
        </xdr:cNvPr>
        <xdr:cNvSpPr/>
      </xdr:nvSpPr>
      <xdr:spPr bwMode="auto">
        <a:xfrm>
          <a:off x="3219450" y="7877175"/>
          <a:ext cx="11620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152400</xdr:colOff>
      <xdr:row>35</xdr:row>
      <xdr:rowOff>9525</xdr:rowOff>
    </xdr:from>
    <xdr:to>
      <xdr:col>28</xdr:col>
      <xdr:colOff>171450</xdr:colOff>
      <xdr:row>35</xdr:row>
      <xdr:rowOff>228600</xdr:rowOff>
    </xdr:to>
    <xdr:sp macro="" textlink="">
      <xdr:nvSpPr>
        <xdr:cNvPr id="90" name="CheckBox100" hidden="1">
          <a:extLst>
            <a:ext uri="{63B3BB69-23CF-44E3-9099-C40C66FF867C}">
              <a14:compatExt xmlns:a14="http://schemas.microsoft.com/office/drawing/2010/main" spid="_x0000_s2214"/>
            </a:ext>
            <a:ext uri="{FF2B5EF4-FFF2-40B4-BE49-F238E27FC236}">
              <a16:creationId xmlns:a16="http://schemas.microsoft.com/office/drawing/2014/main" id="{00000000-0008-0000-0200-00005A000000}"/>
            </a:ext>
          </a:extLst>
        </xdr:cNvPr>
        <xdr:cNvSpPr/>
      </xdr:nvSpPr>
      <xdr:spPr bwMode="auto">
        <a:xfrm>
          <a:off x="3219450" y="8115300"/>
          <a:ext cx="141922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152400</xdr:colOff>
      <xdr:row>36</xdr:row>
      <xdr:rowOff>9525</xdr:rowOff>
    </xdr:from>
    <xdr:to>
      <xdr:col>27</xdr:col>
      <xdr:colOff>9525</xdr:colOff>
      <xdr:row>36</xdr:row>
      <xdr:rowOff>228600</xdr:rowOff>
    </xdr:to>
    <xdr:sp macro="" textlink="">
      <xdr:nvSpPr>
        <xdr:cNvPr id="91" name="CheckBox101" hidden="1">
          <a:extLst>
            <a:ext uri="{63B3BB69-23CF-44E3-9099-C40C66FF867C}">
              <a14:compatExt xmlns:a14="http://schemas.microsoft.com/office/drawing/2010/main" spid="_x0000_s2215"/>
            </a:ext>
            <a:ext uri="{FF2B5EF4-FFF2-40B4-BE49-F238E27FC236}">
              <a16:creationId xmlns:a16="http://schemas.microsoft.com/office/drawing/2014/main" id="{00000000-0008-0000-0200-00005B000000}"/>
            </a:ext>
          </a:extLst>
        </xdr:cNvPr>
        <xdr:cNvSpPr/>
      </xdr:nvSpPr>
      <xdr:spPr bwMode="auto">
        <a:xfrm>
          <a:off x="3219450" y="8353425"/>
          <a:ext cx="105727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31</xdr:col>
      <xdr:colOff>28575</xdr:colOff>
      <xdr:row>34</xdr:row>
      <xdr:rowOff>9525</xdr:rowOff>
    </xdr:from>
    <xdr:to>
      <xdr:col>38</xdr:col>
      <xdr:colOff>95250</xdr:colOff>
      <xdr:row>34</xdr:row>
      <xdr:rowOff>228600</xdr:rowOff>
    </xdr:to>
    <xdr:sp macro="" textlink="">
      <xdr:nvSpPr>
        <xdr:cNvPr id="92" name="CheckBox102" hidden="1">
          <a:extLst>
            <a:ext uri="{63B3BB69-23CF-44E3-9099-C40C66FF867C}">
              <a14:compatExt xmlns:a14="http://schemas.microsoft.com/office/drawing/2010/main" spid="_x0000_s2216"/>
            </a:ext>
            <a:ext uri="{FF2B5EF4-FFF2-40B4-BE49-F238E27FC236}">
              <a16:creationId xmlns:a16="http://schemas.microsoft.com/office/drawing/2014/main" id="{00000000-0008-0000-0200-00005C000000}"/>
            </a:ext>
          </a:extLst>
        </xdr:cNvPr>
        <xdr:cNvSpPr/>
      </xdr:nvSpPr>
      <xdr:spPr bwMode="auto">
        <a:xfrm>
          <a:off x="4857750" y="7877175"/>
          <a:ext cx="14668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31</xdr:col>
      <xdr:colOff>38100</xdr:colOff>
      <xdr:row>35</xdr:row>
      <xdr:rowOff>9525</xdr:rowOff>
    </xdr:from>
    <xdr:to>
      <xdr:col>38</xdr:col>
      <xdr:colOff>180975</xdr:colOff>
      <xdr:row>35</xdr:row>
      <xdr:rowOff>228600</xdr:rowOff>
    </xdr:to>
    <xdr:sp macro="" textlink="">
      <xdr:nvSpPr>
        <xdr:cNvPr id="93" name="CheckBox103" hidden="1">
          <a:extLst>
            <a:ext uri="{63B3BB69-23CF-44E3-9099-C40C66FF867C}">
              <a14:compatExt xmlns:a14="http://schemas.microsoft.com/office/drawing/2010/main" spid="_x0000_s2217"/>
            </a:ext>
            <a:ext uri="{FF2B5EF4-FFF2-40B4-BE49-F238E27FC236}">
              <a16:creationId xmlns:a16="http://schemas.microsoft.com/office/drawing/2014/main" id="{00000000-0008-0000-0200-00005D000000}"/>
            </a:ext>
          </a:extLst>
        </xdr:cNvPr>
        <xdr:cNvSpPr/>
      </xdr:nvSpPr>
      <xdr:spPr bwMode="auto">
        <a:xfrm>
          <a:off x="4867275" y="8115300"/>
          <a:ext cx="15430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31</xdr:col>
      <xdr:colOff>38100</xdr:colOff>
      <xdr:row>36</xdr:row>
      <xdr:rowOff>9525</xdr:rowOff>
    </xdr:from>
    <xdr:to>
      <xdr:col>41</xdr:col>
      <xdr:colOff>9525</xdr:colOff>
      <xdr:row>36</xdr:row>
      <xdr:rowOff>228600</xdr:rowOff>
    </xdr:to>
    <xdr:sp macro="" textlink="">
      <xdr:nvSpPr>
        <xdr:cNvPr id="94" name="CheckBox104" hidden="1">
          <a:extLst>
            <a:ext uri="{63B3BB69-23CF-44E3-9099-C40C66FF867C}">
              <a14:compatExt xmlns:a14="http://schemas.microsoft.com/office/drawing/2010/main" spid="_x0000_s2218"/>
            </a:ext>
            <a:ext uri="{FF2B5EF4-FFF2-40B4-BE49-F238E27FC236}">
              <a16:creationId xmlns:a16="http://schemas.microsoft.com/office/drawing/2014/main" id="{00000000-0008-0000-0200-00005E000000}"/>
            </a:ext>
          </a:extLst>
        </xdr:cNvPr>
        <xdr:cNvSpPr/>
      </xdr:nvSpPr>
      <xdr:spPr bwMode="auto">
        <a:xfrm>
          <a:off x="4867275" y="8353425"/>
          <a:ext cx="197167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171450</xdr:colOff>
      <xdr:row>39</xdr:row>
      <xdr:rowOff>9525</xdr:rowOff>
    </xdr:from>
    <xdr:to>
      <xdr:col>5</xdr:col>
      <xdr:colOff>152400</xdr:colOff>
      <xdr:row>39</xdr:row>
      <xdr:rowOff>228600</xdr:rowOff>
    </xdr:to>
    <xdr:sp macro="" textlink="">
      <xdr:nvSpPr>
        <xdr:cNvPr id="95" name="CheckBox105" hidden="1">
          <a:extLst>
            <a:ext uri="{63B3BB69-23CF-44E3-9099-C40C66FF867C}">
              <a14:compatExt xmlns:a14="http://schemas.microsoft.com/office/drawing/2010/main" spid="_x0000_s2219"/>
            </a:ext>
            <a:ext uri="{FF2B5EF4-FFF2-40B4-BE49-F238E27FC236}">
              <a16:creationId xmlns:a16="http://schemas.microsoft.com/office/drawing/2014/main" id="{00000000-0008-0000-0200-00005F000000}"/>
            </a:ext>
          </a:extLst>
        </xdr:cNvPr>
        <xdr:cNvSpPr/>
      </xdr:nvSpPr>
      <xdr:spPr bwMode="auto">
        <a:xfrm>
          <a:off x="171450" y="9067800"/>
          <a:ext cx="80010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171450</xdr:colOff>
      <xdr:row>43</xdr:row>
      <xdr:rowOff>9525</xdr:rowOff>
    </xdr:from>
    <xdr:to>
      <xdr:col>4</xdr:col>
      <xdr:colOff>9525</xdr:colOff>
      <xdr:row>43</xdr:row>
      <xdr:rowOff>228600</xdr:rowOff>
    </xdr:to>
    <xdr:sp macro="" textlink="">
      <xdr:nvSpPr>
        <xdr:cNvPr id="96" name="CheckBox106" hidden="1">
          <a:extLst>
            <a:ext uri="{63B3BB69-23CF-44E3-9099-C40C66FF867C}">
              <a14:compatExt xmlns:a14="http://schemas.microsoft.com/office/drawing/2010/main" spid="_x0000_s2220"/>
            </a:ext>
            <a:ext uri="{FF2B5EF4-FFF2-40B4-BE49-F238E27FC236}">
              <a16:creationId xmlns:a16="http://schemas.microsoft.com/office/drawing/2014/main" id="{00000000-0008-0000-0200-000060000000}"/>
            </a:ext>
          </a:extLst>
        </xdr:cNvPr>
        <xdr:cNvSpPr/>
      </xdr:nvSpPr>
      <xdr:spPr bwMode="auto">
        <a:xfrm>
          <a:off x="171450" y="10020300"/>
          <a:ext cx="49530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152400</xdr:colOff>
      <xdr:row>43</xdr:row>
      <xdr:rowOff>9525</xdr:rowOff>
    </xdr:from>
    <xdr:to>
      <xdr:col>10</xdr:col>
      <xdr:colOff>57150</xdr:colOff>
      <xdr:row>43</xdr:row>
      <xdr:rowOff>228600</xdr:rowOff>
    </xdr:to>
    <xdr:sp macro="" textlink="">
      <xdr:nvSpPr>
        <xdr:cNvPr id="97" name="CheckBox107" hidden="1">
          <a:extLst>
            <a:ext uri="{63B3BB69-23CF-44E3-9099-C40C66FF867C}">
              <a14:compatExt xmlns:a14="http://schemas.microsoft.com/office/drawing/2010/main" spid="_x0000_s2221"/>
            </a:ext>
            <a:ext uri="{FF2B5EF4-FFF2-40B4-BE49-F238E27FC236}">
              <a16:creationId xmlns:a16="http://schemas.microsoft.com/office/drawing/2014/main" id="{00000000-0008-0000-0200-000061000000}"/>
            </a:ext>
          </a:extLst>
        </xdr:cNvPr>
        <xdr:cNvSpPr/>
      </xdr:nvSpPr>
      <xdr:spPr bwMode="auto">
        <a:xfrm>
          <a:off x="704850" y="10020300"/>
          <a:ext cx="71437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41</xdr:col>
      <xdr:colOff>95250</xdr:colOff>
      <xdr:row>43</xdr:row>
      <xdr:rowOff>9525</xdr:rowOff>
    </xdr:from>
    <xdr:to>
      <xdr:col>45</xdr:col>
      <xdr:colOff>152400</xdr:colOff>
      <xdr:row>43</xdr:row>
      <xdr:rowOff>228600</xdr:rowOff>
    </xdr:to>
    <xdr:sp macro="" textlink="">
      <xdr:nvSpPr>
        <xdr:cNvPr id="98" name="CheckBox108" hidden="1">
          <a:extLst>
            <a:ext uri="{63B3BB69-23CF-44E3-9099-C40C66FF867C}">
              <a14:compatExt xmlns:a14="http://schemas.microsoft.com/office/drawing/2010/main" spid="_x0000_s2222"/>
            </a:ext>
            <a:ext uri="{FF2B5EF4-FFF2-40B4-BE49-F238E27FC236}">
              <a16:creationId xmlns:a16="http://schemas.microsoft.com/office/drawing/2014/main" id="{00000000-0008-0000-0200-000062000000}"/>
            </a:ext>
          </a:extLst>
        </xdr:cNvPr>
        <xdr:cNvSpPr/>
      </xdr:nvSpPr>
      <xdr:spPr bwMode="auto">
        <a:xfrm>
          <a:off x="6686550" y="10020300"/>
          <a:ext cx="857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123825</xdr:colOff>
      <xdr:row>53</xdr:row>
      <xdr:rowOff>28575</xdr:rowOff>
    </xdr:from>
    <xdr:to>
      <xdr:col>21</xdr:col>
      <xdr:colOff>180975</xdr:colOff>
      <xdr:row>55</xdr:row>
      <xdr:rowOff>0</xdr:rowOff>
    </xdr:to>
    <xdr:sp macro="" textlink="">
      <xdr:nvSpPr>
        <xdr:cNvPr id="99" name="CheckBox109" hidden="1">
          <a:extLst>
            <a:ext uri="{63B3BB69-23CF-44E3-9099-C40C66FF867C}">
              <a14:compatExt xmlns:a14="http://schemas.microsoft.com/office/drawing/2010/main" spid="_x0000_s2223"/>
            </a:ext>
            <a:ext uri="{FF2B5EF4-FFF2-40B4-BE49-F238E27FC236}">
              <a16:creationId xmlns:a16="http://schemas.microsoft.com/office/drawing/2014/main" id="{00000000-0008-0000-0200-000063000000}"/>
            </a:ext>
          </a:extLst>
        </xdr:cNvPr>
        <xdr:cNvSpPr/>
      </xdr:nvSpPr>
      <xdr:spPr bwMode="auto">
        <a:xfrm>
          <a:off x="2486025" y="12430125"/>
          <a:ext cx="857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257175</xdr:colOff>
      <xdr:row>39</xdr:row>
      <xdr:rowOff>9525</xdr:rowOff>
    </xdr:from>
    <xdr:to>
      <xdr:col>22</xdr:col>
      <xdr:colOff>0</xdr:colOff>
      <xdr:row>39</xdr:row>
      <xdr:rowOff>228600</xdr:rowOff>
    </xdr:to>
    <xdr:sp macro="" textlink="">
      <xdr:nvSpPr>
        <xdr:cNvPr id="100" name="CheckBox110" hidden="1">
          <a:extLst>
            <a:ext uri="{63B3BB69-23CF-44E3-9099-C40C66FF867C}">
              <a14:compatExt xmlns:a14="http://schemas.microsoft.com/office/drawing/2010/main" spid="_x0000_s2224"/>
            </a:ext>
            <a:ext uri="{FF2B5EF4-FFF2-40B4-BE49-F238E27FC236}">
              <a16:creationId xmlns:a16="http://schemas.microsoft.com/office/drawing/2014/main" id="{00000000-0008-0000-0200-000064000000}"/>
            </a:ext>
          </a:extLst>
        </xdr:cNvPr>
        <xdr:cNvSpPr/>
      </xdr:nvSpPr>
      <xdr:spPr bwMode="auto">
        <a:xfrm>
          <a:off x="2619375" y="9067800"/>
          <a:ext cx="80010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31</xdr:col>
      <xdr:colOff>285750</xdr:colOff>
      <xdr:row>39</xdr:row>
      <xdr:rowOff>9525</xdr:rowOff>
    </xdr:from>
    <xdr:to>
      <xdr:col>36</xdr:col>
      <xdr:colOff>28575</xdr:colOff>
      <xdr:row>39</xdr:row>
      <xdr:rowOff>228600</xdr:rowOff>
    </xdr:to>
    <xdr:sp macro="" textlink="">
      <xdr:nvSpPr>
        <xdr:cNvPr id="101" name="CheckBox111" hidden="1">
          <a:extLst>
            <a:ext uri="{63B3BB69-23CF-44E3-9099-C40C66FF867C}">
              <a14:compatExt xmlns:a14="http://schemas.microsoft.com/office/drawing/2010/main" spid="_x0000_s2225"/>
            </a:ext>
            <a:ext uri="{FF2B5EF4-FFF2-40B4-BE49-F238E27FC236}">
              <a16:creationId xmlns:a16="http://schemas.microsoft.com/office/drawing/2014/main" id="{00000000-0008-0000-0200-000065000000}"/>
            </a:ext>
          </a:extLst>
        </xdr:cNvPr>
        <xdr:cNvSpPr/>
      </xdr:nvSpPr>
      <xdr:spPr bwMode="auto">
        <a:xfrm>
          <a:off x="5114925" y="9067800"/>
          <a:ext cx="82867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171450</xdr:colOff>
      <xdr:row>40</xdr:row>
      <xdr:rowOff>9525</xdr:rowOff>
    </xdr:from>
    <xdr:to>
      <xdr:col>5</xdr:col>
      <xdr:colOff>152400</xdr:colOff>
      <xdr:row>40</xdr:row>
      <xdr:rowOff>228600</xdr:rowOff>
    </xdr:to>
    <xdr:sp macro="" textlink="">
      <xdr:nvSpPr>
        <xdr:cNvPr id="102" name="CheckBox112" hidden="1">
          <a:extLst>
            <a:ext uri="{63B3BB69-23CF-44E3-9099-C40C66FF867C}">
              <a14:compatExt xmlns:a14="http://schemas.microsoft.com/office/drawing/2010/main" spid="_x0000_s2226"/>
            </a:ext>
            <a:ext uri="{FF2B5EF4-FFF2-40B4-BE49-F238E27FC236}">
              <a16:creationId xmlns:a16="http://schemas.microsoft.com/office/drawing/2014/main" id="{00000000-0008-0000-0200-000066000000}"/>
            </a:ext>
          </a:extLst>
        </xdr:cNvPr>
        <xdr:cNvSpPr/>
      </xdr:nvSpPr>
      <xdr:spPr bwMode="auto">
        <a:xfrm>
          <a:off x="171450" y="9305925"/>
          <a:ext cx="80010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257175</xdr:colOff>
      <xdr:row>40</xdr:row>
      <xdr:rowOff>9525</xdr:rowOff>
    </xdr:from>
    <xdr:to>
      <xdr:col>22</xdr:col>
      <xdr:colOff>0</xdr:colOff>
      <xdr:row>40</xdr:row>
      <xdr:rowOff>228600</xdr:rowOff>
    </xdr:to>
    <xdr:sp macro="" textlink="">
      <xdr:nvSpPr>
        <xdr:cNvPr id="103" name="CheckBox113" hidden="1">
          <a:extLst>
            <a:ext uri="{63B3BB69-23CF-44E3-9099-C40C66FF867C}">
              <a14:compatExt xmlns:a14="http://schemas.microsoft.com/office/drawing/2010/main" spid="_x0000_s2227"/>
            </a:ext>
            <a:ext uri="{FF2B5EF4-FFF2-40B4-BE49-F238E27FC236}">
              <a16:creationId xmlns:a16="http://schemas.microsoft.com/office/drawing/2014/main" id="{00000000-0008-0000-0200-000067000000}"/>
            </a:ext>
          </a:extLst>
        </xdr:cNvPr>
        <xdr:cNvSpPr/>
      </xdr:nvSpPr>
      <xdr:spPr bwMode="auto">
        <a:xfrm>
          <a:off x="2619375" y="9305925"/>
          <a:ext cx="80010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31</xdr:col>
      <xdr:colOff>285750</xdr:colOff>
      <xdr:row>40</xdr:row>
      <xdr:rowOff>9525</xdr:rowOff>
    </xdr:from>
    <xdr:to>
      <xdr:col>36</xdr:col>
      <xdr:colOff>0</xdr:colOff>
      <xdr:row>40</xdr:row>
      <xdr:rowOff>228600</xdr:rowOff>
    </xdr:to>
    <xdr:sp macro="" textlink="">
      <xdr:nvSpPr>
        <xdr:cNvPr id="104" name="CheckBox114" hidden="1">
          <a:extLst>
            <a:ext uri="{63B3BB69-23CF-44E3-9099-C40C66FF867C}">
              <a14:compatExt xmlns:a14="http://schemas.microsoft.com/office/drawing/2010/main" spid="_x0000_s2228"/>
            </a:ext>
            <a:ext uri="{FF2B5EF4-FFF2-40B4-BE49-F238E27FC236}">
              <a16:creationId xmlns:a16="http://schemas.microsoft.com/office/drawing/2014/main" id="{00000000-0008-0000-0200-000068000000}"/>
            </a:ext>
          </a:extLst>
        </xdr:cNvPr>
        <xdr:cNvSpPr/>
      </xdr:nvSpPr>
      <xdr:spPr bwMode="auto">
        <a:xfrm>
          <a:off x="5114925" y="9305925"/>
          <a:ext cx="80010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171450</xdr:colOff>
      <xdr:row>41</xdr:row>
      <xdr:rowOff>9525</xdr:rowOff>
    </xdr:from>
    <xdr:to>
      <xdr:col>11</xdr:col>
      <xdr:colOff>19050</xdr:colOff>
      <xdr:row>41</xdr:row>
      <xdr:rowOff>228600</xdr:rowOff>
    </xdr:to>
    <xdr:sp macro="" textlink="">
      <xdr:nvSpPr>
        <xdr:cNvPr id="105" name="CheckBox115" hidden="1">
          <a:extLst>
            <a:ext uri="{63B3BB69-23CF-44E3-9099-C40C66FF867C}">
              <a14:compatExt xmlns:a14="http://schemas.microsoft.com/office/drawing/2010/main" spid="_x0000_s2229"/>
            </a:ext>
            <a:ext uri="{FF2B5EF4-FFF2-40B4-BE49-F238E27FC236}">
              <a16:creationId xmlns:a16="http://schemas.microsoft.com/office/drawing/2014/main" id="{00000000-0008-0000-0200-000069000000}"/>
            </a:ext>
          </a:extLst>
        </xdr:cNvPr>
        <xdr:cNvSpPr/>
      </xdr:nvSpPr>
      <xdr:spPr bwMode="auto">
        <a:xfrm>
          <a:off x="171450" y="9544050"/>
          <a:ext cx="163830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257175</xdr:colOff>
      <xdr:row>53</xdr:row>
      <xdr:rowOff>28575</xdr:rowOff>
    </xdr:from>
    <xdr:to>
      <xdr:col>29</xdr:col>
      <xdr:colOff>114300</xdr:colOff>
      <xdr:row>55</xdr:row>
      <xdr:rowOff>0</xdr:rowOff>
    </xdr:to>
    <xdr:sp macro="" textlink="">
      <xdr:nvSpPr>
        <xdr:cNvPr id="106" name="CheckBox116" hidden="1">
          <a:extLst>
            <a:ext uri="{63B3BB69-23CF-44E3-9099-C40C66FF867C}">
              <a14:compatExt xmlns:a14="http://schemas.microsoft.com/office/drawing/2010/main" spid="_x0000_s2230"/>
            </a:ext>
            <a:ext uri="{FF2B5EF4-FFF2-40B4-BE49-F238E27FC236}">
              <a16:creationId xmlns:a16="http://schemas.microsoft.com/office/drawing/2014/main" id="{00000000-0008-0000-0200-00006A000000}"/>
            </a:ext>
          </a:extLst>
        </xdr:cNvPr>
        <xdr:cNvSpPr/>
      </xdr:nvSpPr>
      <xdr:spPr bwMode="auto">
        <a:xfrm>
          <a:off x="3676650" y="12430125"/>
          <a:ext cx="111442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133350</xdr:colOff>
      <xdr:row>6</xdr:row>
      <xdr:rowOff>9525</xdr:rowOff>
    </xdr:from>
    <xdr:to>
      <xdr:col>13</xdr:col>
      <xdr:colOff>19050</xdr:colOff>
      <xdr:row>6</xdr:row>
      <xdr:rowOff>219075</xdr:rowOff>
    </xdr:to>
    <xdr:sp macro="" textlink="">
      <xdr:nvSpPr>
        <xdr:cNvPr id="107" name="CheckBox2" hidden="1">
          <a:extLst>
            <a:ext uri="{63B3BB69-23CF-44E3-9099-C40C66FF867C}">
              <a14:compatExt xmlns:a14="http://schemas.microsoft.com/office/drawing/2010/main" spid="_x0000_s2231"/>
            </a:ext>
            <a:ext uri="{FF2B5EF4-FFF2-40B4-BE49-F238E27FC236}">
              <a16:creationId xmlns:a16="http://schemas.microsoft.com/office/drawing/2014/main" id="{00000000-0008-0000-0200-00006B000000}"/>
            </a:ext>
          </a:extLst>
        </xdr:cNvPr>
        <xdr:cNvSpPr/>
      </xdr:nvSpPr>
      <xdr:spPr bwMode="auto">
        <a:xfrm>
          <a:off x="1238250" y="1152525"/>
          <a:ext cx="409575"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42</xdr:col>
      <xdr:colOff>133349</xdr:colOff>
      <xdr:row>2</xdr:row>
      <xdr:rowOff>38100</xdr:rowOff>
    </xdr:from>
    <xdr:to>
      <xdr:col>45</xdr:col>
      <xdr:colOff>152399</xdr:colOff>
      <xdr:row>3</xdr:row>
      <xdr:rowOff>66675</xdr:rowOff>
    </xdr:to>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8077199" y="38100"/>
          <a:ext cx="619125" cy="381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chorCtr="0"/>
        <a:lstStyle/>
        <a:p>
          <a:pPr algn="ctr"/>
          <a:r>
            <a:rPr kumimoji="1" lang="en-US" altLang="ja-JP" sz="2000">
              <a:latin typeface="OCRB" panose="020B0609020202020204" pitchFamily="49" charset="0"/>
            </a:rPr>
            <a:t>81</a:t>
          </a:r>
          <a:endParaRPr kumimoji="1" lang="ja-JP" altLang="en-US" sz="2000">
            <a:latin typeface="OCRB" panose="020B0609020202020204" pitchFamily="49" charset="0"/>
          </a:endParaRPr>
        </a:p>
      </xdr:txBody>
    </xdr:sp>
    <xdr:clientData/>
  </xdr:twoCellAnchor>
  <xdr:oneCellAnchor>
    <xdr:from>
      <xdr:col>14</xdr:col>
      <xdr:colOff>190500</xdr:colOff>
      <xdr:row>9</xdr:row>
      <xdr:rowOff>9525</xdr:rowOff>
    </xdr:from>
    <xdr:ext cx="1466850" cy="219075"/>
    <xdr:sp macro="" textlink="">
      <xdr:nvSpPr>
        <xdr:cNvPr id="109" name="CheckBox14" hidden="1">
          <a:extLst>
            <a:ext uri="{63B3BB69-23CF-44E3-9099-C40C66FF867C}">
              <a14:compatExt xmlns:a14="http://schemas.microsoft.com/office/drawing/2010/main" spid="_x0000_s2062"/>
            </a:ext>
            <a:ext uri="{FF2B5EF4-FFF2-40B4-BE49-F238E27FC236}">
              <a16:creationId xmlns:a16="http://schemas.microsoft.com/office/drawing/2014/main" id="{00000000-0008-0000-0200-00006D000000}"/>
            </a:ext>
          </a:extLst>
        </xdr:cNvPr>
        <xdr:cNvSpPr/>
      </xdr:nvSpPr>
      <xdr:spPr bwMode="auto">
        <a:xfrm>
          <a:off x="1847850" y="1876425"/>
          <a:ext cx="14668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295275</xdr:colOff>
      <xdr:row>9</xdr:row>
      <xdr:rowOff>9525</xdr:rowOff>
    </xdr:from>
    <xdr:ext cx="476250" cy="219075"/>
    <xdr:sp macro="" textlink="">
      <xdr:nvSpPr>
        <xdr:cNvPr id="110" name="CheckBox20" hidden="1">
          <a:extLst>
            <a:ext uri="{63B3BB69-23CF-44E3-9099-C40C66FF867C}">
              <a14:compatExt xmlns:a14="http://schemas.microsoft.com/office/drawing/2010/main" spid="_x0000_s2144"/>
            </a:ext>
            <a:ext uri="{FF2B5EF4-FFF2-40B4-BE49-F238E27FC236}">
              <a16:creationId xmlns:a16="http://schemas.microsoft.com/office/drawing/2014/main" id="{00000000-0008-0000-0200-00006E000000}"/>
            </a:ext>
          </a:extLst>
        </xdr:cNvPr>
        <xdr:cNvSpPr/>
      </xdr:nvSpPr>
      <xdr:spPr bwMode="auto">
        <a:xfrm>
          <a:off x="3009900" y="187642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28</xdr:col>
      <xdr:colOff>66675</xdr:colOff>
      <xdr:row>9</xdr:row>
      <xdr:rowOff>9525</xdr:rowOff>
    </xdr:from>
    <xdr:ext cx="476250" cy="219075"/>
    <xdr:sp macro="" textlink="">
      <xdr:nvSpPr>
        <xdr:cNvPr id="111" name="CheckBox21" hidden="1">
          <a:extLst>
            <a:ext uri="{63B3BB69-23CF-44E3-9099-C40C66FF867C}">
              <a14:compatExt xmlns:a14="http://schemas.microsoft.com/office/drawing/2010/main" spid="_x0000_s2145"/>
            </a:ext>
            <a:ext uri="{FF2B5EF4-FFF2-40B4-BE49-F238E27FC236}">
              <a16:creationId xmlns:a16="http://schemas.microsoft.com/office/drawing/2014/main" id="{00000000-0008-0000-0200-00006F000000}"/>
            </a:ext>
          </a:extLst>
        </xdr:cNvPr>
        <xdr:cNvSpPr/>
      </xdr:nvSpPr>
      <xdr:spPr bwMode="auto">
        <a:xfrm>
          <a:off x="3486150" y="187642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30</xdr:col>
      <xdr:colOff>180975</xdr:colOff>
      <xdr:row>9</xdr:row>
      <xdr:rowOff>9525</xdr:rowOff>
    </xdr:from>
    <xdr:ext cx="495300" cy="228600"/>
    <xdr:sp macro="" textlink="">
      <xdr:nvSpPr>
        <xdr:cNvPr id="112" name="CheckBox22" hidden="1">
          <a:extLst>
            <a:ext uri="{63B3BB69-23CF-44E3-9099-C40C66FF867C}">
              <a14:compatExt xmlns:a14="http://schemas.microsoft.com/office/drawing/2010/main" spid="_x0000_s2146"/>
            </a:ext>
            <a:ext uri="{FF2B5EF4-FFF2-40B4-BE49-F238E27FC236}">
              <a16:creationId xmlns:a16="http://schemas.microsoft.com/office/drawing/2014/main" id="{00000000-0008-0000-0200-000070000000}"/>
            </a:ext>
          </a:extLst>
        </xdr:cNvPr>
        <xdr:cNvSpPr/>
      </xdr:nvSpPr>
      <xdr:spPr bwMode="auto">
        <a:xfrm>
          <a:off x="3952875" y="1876425"/>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32</xdr:col>
          <xdr:colOff>9525</xdr:colOff>
          <xdr:row>3</xdr:row>
          <xdr:rowOff>180975</xdr:rowOff>
        </xdr:from>
        <xdr:to>
          <xdr:col>45</xdr:col>
          <xdr:colOff>195263</xdr:colOff>
          <xdr:row>4</xdr:row>
          <xdr:rowOff>114300</xdr:rowOff>
        </xdr:to>
        <xdr:pic>
          <xdr:nvPicPr>
            <xdr:cNvPr id="116" name="図 115">
              <a:extLst>
                <a:ext uri="{FF2B5EF4-FFF2-40B4-BE49-F238E27FC236}">
                  <a16:creationId xmlns:a16="http://schemas.microsoft.com/office/drawing/2014/main" id="{00000000-0008-0000-0200-000074000000}"/>
                </a:ext>
              </a:extLst>
            </xdr:cNvPr>
            <xdr:cNvPicPr>
              <a:picLocks noChangeAspect="1" noChangeArrowheads="1"/>
              <a:extLst>
                <a:ext uri="{84589F7E-364E-4C9E-8A38-B11213B215E9}">
                  <a14:cameraTool cellRange="'意見書（オモテ面）'!$AC$6:$AS$6" spid="_x0000_s9472"/>
                </a:ext>
              </a:extLst>
            </xdr:cNvPicPr>
          </xdr:nvPicPr>
          <xdr:blipFill>
            <a:blip xmlns:r="http://schemas.openxmlformats.org/officeDocument/2006/relationships" r:embed="rId1"/>
            <a:srcRect/>
            <a:stretch>
              <a:fillRect/>
            </a:stretch>
          </xdr:blipFill>
          <xdr:spPr bwMode="auto">
            <a:xfrm>
              <a:off x="5953125" y="533400"/>
              <a:ext cx="2786063" cy="285750"/>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14</xdr:col>
      <xdr:colOff>190500</xdr:colOff>
      <xdr:row>9</xdr:row>
      <xdr:rowOff>9525</xdr:rowOff>
    </xdr:from>
    <xdr:ext cx="1466850" cy="219075"/>
    <xdr:sp macro="" textlink="">
      <xdr:nvSpPr>
        <xdr:cNvPr id="117" name="CheckBox14" hidden="1">
          <a:extLst>
            <a:ext uri="{63B3BB69-23CF-44E3-9099-C40C66FF867C}">
              <a14:compatExt xmlns:a14="http://schemas.microsoft.com/office/drawing/2010/main" spid="_x0000_s2062"/>
            </a:ext>
            <a:ext uri="{FF2B5EF4-FFF2-40B4-BE49-F238E27FC236}">
              <a16:creationId xmlns:a16="http://schemas.microsoft.com/office/drawing/2014/main" id="{00000000-0008-0000-0200-000075000000}"/>
            </a:ext>
          </a:extLst>
        </xdr:cNvPr>
        <xdr:cNvSpPr/>
      </xdr:nvSpPr>
      <xdr:spPr bwMode="auto">
        <a:xfrm>
          <a:off x="2333625" y="1647825"/>
          <a:ext cx="14668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295275</xdr:colOff>
      <xdr:row>9</xdr:row>
      <xdr:rowOff>9525</xdr:rowOff>
    </xdr:from>
    <xdr:ext cx="476250" cy="219075"/>
    <xdr:sp macro="" textlink="">
      <xdr:nvSpPr>
        <xdr:cNvPr id="118" name="CheckBox20" hidden="1">
          <a:extLst>
            <a:ext uri="{63B3BB69-23CF-44E3-9099-C40C66FF867C}">
              <a14:compatExt xmlns:a14="http://schemas.microsoft.com/office/drawing/2010/main" spid="_x0000_s2144"/>
            </a:ext>
            <a:ext uri="{FF2B5EF4-FFF2-40B4-BE49-F238E27FC236}">
              <a16:creationId xmlns:a16="http://schemas.microsoft.com/office/drawing/2014/main" id="{00000000-0008-0000-0200-000076000000}"/>
            </a:ext>
          </a:extLst>
        </xdr:cNvPr>
        <xdr:cNvSpPr/>
      </xdr:nvSpPr>
      <xdr:spPr bwMode="auto">
        <a:xfrm>
          <a:off x="3543300" y="164782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28</xdr:col>
      <xdr:colOff>66675</xdr:colOff>
      <xdr:row>9</xdr:row>
      <xdr:rowOff>9525</xdr:rowOff>
    </xdr:from>
    <xdr:ext cx="476250" cy="219075"/>
    <xdr:sp macro="" textlink="">
      <xdr:nvSpPr>
        <xdr:cNvPr id="119" name="CheckBox21" hidden="1">
          <a:extLst>
            <a:ext uri="{63B3BB69-23CF-44E3-9099-C40C66FF867C}">
              <a14:compatExt xmlns:a14="http://schemas.microsoft.com/office/drawing/2010/main" spid="_x0000_s2145"/>
            </a:ext>
            <a:ext uri="{FF2B5EF4-FFF2-40B4-BE49-F238E27FC236}">
              <a16:creationId xmlns:a16="http://schemas.microsoft.com/office/drawing/2014/main" id="{00000000-0008-0000-0200-000077000000}"/>
            </a:ext>
          </a:extLst>
        </xdr:cNvPr>
        <xdr:cNvSpPr/>
      </xdr:nvSpPr>
      <xdr:spPr bwMode="auto">
        <a:xfrm>
          <a:off x="4210050" y="164782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30</xdr:col>
      <xdr:colOff>180975</xdr:colOff>
      <xdr:row>9</xdr:row>
      <xdr:rowOff>9525</xdr:rowOff>
    </xdr:from>
    <xdr:ext cx="495300" cy="228600"/>
    <xdr:sp macro="" textlink="">
      <xdr:nvSpPr>
        <xdr:cNvPr id="120" name="CheckBox22" hidden="1">
          <a:extLst>
            <a:ext uri="{63B3BB69-23CF-44E3-9099-C40C66FF867C}">
              <a14:compatExt xmlns:a14="http://schemas.microsoft.com/office/drawing/2010/main" spid="_x0000_s2146"/>
            </a:ext>
            <a:ext uri="{FF2B5EF4-FFF2-40B4-BE49-F238E27FC236}">
              <a16:creationId xmlns:a16="http://schemas.microsoft.com/office/drawing/2014/main" id="{00000000-0008-0000-0200-000078000000}"/>
            </a:ext>
          </a:extLst>
        </xdr:cNvPr>
        <xdr:cNvSpPr/>
      </xdr:nvSpPr>
      <xdr:spPr bwMode="auto">
        <a:xfrm>
          <a:off x="4724400" y="1647825"/>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34</xdr:col>
      <xdr:colOff>295275</xdr:colOff>
      <xdr:row>12</xdr:row>
      <xdr:rowOff>9525</xdr:rowOff>
    </xdr:from>
    <xdr:ext cx="476250" cy="219075"/>
    <xdr:sp macro="" textlink="">
      <xdr:nvSpPr>
        <xdr:cNvPr id="121" name="CheckBox44" hidden="1">
          <a:extLst>
            <a:ext uri="{63B3BB69-23CF-44E3-9099-C40C66FF867C}">
              <a14:compatExt xmlns:a14="http://schemas.microsoft.com/office/drawing/2010/main" spid="_x0000_s2156"/>
            </a:ext>
            <a:ext uri="{FF2B5EF4-FFF2-40B4-BE49-F238E27FC236}">
              <a16:creationId xmlns:a16="http://schemas.microsoft.com/office/drawing/2014/main" id="{00000000-0008-0000-0200-000079000000}"/>
            </a:ext>
          </a:extLst>
        </xdr:cNvPr>
        <xdr:cNvSpPr/>
      </xdr:nvSpPr>
      <xdr:spPr bwMode="auto">
        <a:xfrm>
          <a:off x="6743700" y="23907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40</xdr:col>
      <xdr:colOff>66675</xdr:colOff>
      <xdr:row>12</xdr:row>
      <xdr:rowOff>9525</xdr:rowOff>
    </xdr:from>
    <xdr:ext cx="476250" cy="219075"/>
    <xdr:sp macro="" textlink="">
      <xdr:nvSpPr>
        <xdr:cNvPr id="122" name="CheckBox45" hidden="1">
          <a:extLst>
            <a:ext uri="{63B3BB69-23CF-44E3-9099-C40C66FF867C}">
              <a14:compatExt xmlns:a14="http://schemas.microsoft.com/office/drawing/2010/main" spid="_x0000_s2157"/>
            </a:ext>
            <a:ext uri="{FF2B5EF4-FFF2-40B4-BE49-F238E27FC236}">
              <a16:creationId xmlns:a16="http://schemas.microsoft.com/office/drawing/2014/main" id="{00000000-0008-0000-0200-00007A000000}"/>
            </a:ext>
          </a:extLst>
        </xdr:cNvPr>
        <xdr:cNvSpPr/>
      </xdr:nvSpPr>
      <xdr:spPr bwMode="auto">
        <a:xfrm>
          <a:off x="7410450" y="23907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34</xdr:col>
      <xdr:colOff>295275</xdr:colOff>
      <xdr:row>13</xdr:row>
      <xdr:rowOff>9525</xdr:rowOff>
    </xdr:from>
    <xdr:ext cx="476250" cy="219075"/>
    <xdr:sp macro="" textlink="">
      <xdr:nvSpPr>
        <xdr:cNvPr id="123" name="CheckBox44" hidden="1">
          <a:extLst>
            <a:ext uri="{63B3BB69-23CF-44E3-9099-C40C66FF867C}">
              <a14:compatExt xmlns:a14="http://schemas.microsoft.com/office/drawing/2010/main" spid="_x0000_s2156"/>
            </a:ext>
            <a:ext uri="{FF2B5EF4-FFF2-40B4-BE49-F238E27FC236}">
              <a16:creationId xmlns:a16="http://schemas.microsoft.com/office/drawing/2014/main" id="{00000000-0008-0000-0200-00007B000000}"/>
            </a:ext>
          </a:extLst>
        </xdr:cNvPr>
        <xdr:cNvSpPr/>
      </xdr:nvSpPr>
      <xdr:spPr bwMode="auto">
        <a:xfrm>
          <a:off x="6743700" y="23907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40</xdr:col>
      <xdr:colOff>66675</xdr:colOff>
      <xdr:row>13</xdr:row>
      <xdr:rowOff>9525</xdr:rowOff>
    </xdr:from>
    <xdr:ext cx="476250" cy="219075"/>
    <xdr:sp macro="" textlink="">
      <xdr:nvSpPr>
        <xdr:cNvPr id="124" name="CheckBox45" hidden="1">
          <a:extLst>
            <a:ext uri="{63B3BB69-23CF-44E3-9099-C40C66FF867C}">
              <a14:compatExt xmlns:a14="http://schemas.microsoft.com/office/drawing/2010/main" spid="_x0000_s2157"/>
            </a:ext>
            <a:ext uri="{FF2B5EF4-FFF2-40B4-BE49-F238E27FC236}">
              <a16:creationId xmlns:a16="http://schemas.microsoft.com/office/drawing/2014/main" id="{00000000-0008-0000-0200-00007C000000}"/>
            </a:ext>
          </a:extLst>
        </xdr:cNvPr>
        <xdr:cNvSpPr/>
      </xdr:nvSpPr>
      <xdr:spPr bwMode="auto">
        <a:xfrm>
          <a:off x="7410450" y="23907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34</xdr:col>
      <xdr:colOff>295275</xdr:colOff>
      <xdr:row>15</xdr:row>
      <xdr:rowOff>9525</xdr:rowOff>
    </xdr:from>
    <xdr:ext cx="476250" cy="219075"/>
    <xdr:sp macro="" textlink="">
      <xdr:nvSpPr>
        <xdr:cNvPr id="125" name="CheckBox44" hidden="1">
          <a:extLst>
            <a:ext uri="{63B3BB69-23CF-44E3-9099-C40C66FF867C}">
              <a14:compatExt xmlns:a14="http://schemas.microsoft.com/office/drawing/2010/main" spid="_x0000_s2156"/>
            </a:ext>
            <a:ext uri="{FF2B5EF4-FFF2-40B4-BE49-F238E27FC236}">
              <a16:creationId xmlns:a16="http://schemas.microsoft.com/office/drawing/2014/main" id="{00000000-0008-0000-0200-00007D000000}"/>
            </a:ext>
          </a:extLst>
        </xdr:cNvPr>
        <xdr:cNvSpPr/>
      </xdr:nvSpPr>
      <xdr:spPr bwMode="auto">
        <a:xfrm>
          <a:off x="6743700" y="23907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40</xdr:col>
      <xdr:colOff>66675</xdr:colOff>
      <xdr:row>15</xdr:row>
      <xdr:rowOff>9525</xdr:rowOff>
    </xdr:from>
    <xdr:ext cx="476250" cy="219075"/>
    <xdr:sp macro="" textlink="">
      <xdr:nvSpPr>
        <xdr:cNvPr id="126" name="CheckBox45" hidden="1">
          <a:extLst>
            <a:ext uri="{63B3BB69-23CF-44E3-9099-C40C66FF867C}">
              <a14:compatExt xmlns:a14="http://schemas.microsoft.com/office/drawing/2010/main" spid="_x0000_s2157"/>
            </a:ext>
            <a:ext uri="{FF2B5EF4-FFF2-40B4-BE49-F238E27FC236}">
              <a16:creationId xmlns:a16="http://schemas.microsoft.com/office/drawing/2014/main" id="{00000000-0008-0000-0200-00007E000000}"/>
            </a:ext>
          </a:extLst>
        </xdr:cNvPr>
        <xdr:cNvSpPr/>
      </xdr:nvSpPr>
      <xdr:spPr bwMode="auto">
        <a:xfrm>
          <a:off x="7410450" y="23907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34</xdr:col>
      <xdr:colOff>295275</xdr:colOff>
      <xdr:row>16</xdr:row>
      <xdr:rowOff>9525</xdr:rowOff>
    </xdr:from>
    <xdr:ext cx="476250" cy="219075"/>
    <xdr:sp macro="" textlink="">
      <xdr:nvSpPr>
        <xdr:cNvPr id="127" name="CheckBox44" hidden="1">
          <a:extLst>
            <a:ext uri="{63B3BB69-23CF-44E3-9099-C40C66FF867C}">
              <a14:compatExt xmlns:a14="http://schemas.microsoft.com/office/drawing/2010/main" spid="_x0000_s2156"/>
            </a:ext>
            <a:ext uri="{FF2B5EF4-FFF2-40B4-BE49-F238E27FC236}">
              <a16:creationId xmlns:a16="http://schemas.microsoft.com/office/drawing/2014/main" id="{00000000-0008-0000-0200-00007F000000}"/>
            </a:ext>
          </a:extLst>
        </xdr:cNvPr>
        <xdr:cNvSpPr/>
      </xdr:nvSpPr>
      <xdr:spPr bwMode="auto">
        <a:xfrm>
          <a:off x="6743700" y="23907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40</xdr:col>
      <xdr:colOff>66675</xdr:colOff>
      <xdr:row>16</xdr:row>
      <xdr:rowOff>9525</xdr:rowOff>
    </xdr:from>
    <xdr:ext cx="476250" cy="219075"/>
    <xdr:sp macro="" textlink="">
      <xdr:nvSpPr>
        <xdr:cNvPr id="128" name="CheckBox45" hidden="1">
          <a:extLst>
            <a:ext uri="{63B3BB69-23CF-44E3-9099-C40C66FF867C}">
              <a14:compatExt xmlns:a14="http://schemas.microsoft.com/office/drawing/2010/main" spid="_x0000_s2157"/>
            </a:ext>
            <a:ext uri="{FF2B5EF4-FFF2-40B4-BE49-F238E27FC236}">
              <a16:creationId xmlns:a16="http://schemas.microsoft.com/office/drawing/2014/main" id="{00000000-0008-0000-0200-000080000000}"/>
            </a:ext>
          </a:extLst>
        </xdr:cNvPr>
        <xdr:cNvSpPr/>
      </xdr:nvSpPr>
      <xdr:spPr bwMode="auto">
        <a:xfrm>
          <a:off x="7410450" y="23907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15</xdr:col>
      <xdr:colOff>228600</xdr:colOff>
      <xdr:row>14</xdr:row>
      <xdr:rowOff>9525</xdr:rowOff>
    </xdr:from>
    <xdr:ext cx="476250" cy="219075"/>
    <xdr:sp macro="" textlink="">
      <xdr:nvSpPr>
        <xdr:cNvPr id="129" name="CheckBox56" hidden="1">
          <a:extLst>
            <a:ext uri="{63B3BB69-23CF-44E3-9099-C40C66FF867C}">
              <a14:compatExt xmlns:a14="http://schemas.microsoft.com/office/drawing/2010/main" spid="_x0000_s2105"/>
            </a:ext>
            <a:ext uri="{FF2B5EF4-FFF2-40B4-BE49-F238E27FC236}">
              <a16:creationId xmlns:a16="http://schemas.microsoft.com/office/drawing/2014/main" id="{00000000-0008-0000-0200-000081000000}"/>
            </a:ext>
          </a:extLst>
        </xdr:cNvPr>
        <xdr:cNvSpPr/>
      </xdr:nvSpPr>
      <xdr:spPr bwMode="auto">
        <a:xfrm>
          <a:off x="2743200" y="313372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228600</xdr:colOff>
      <xdr:row>14</xdr:row>
      <xdr:rowOff>9525</xdr:rowOff>
    </xdr:from>
    <xdr:ext cx="476250" cy="219075"/>
    <xdr:sp macro="" textlink="">
      <xdr:nvSpPr>
        <xdr:cNvPr id="130" name="CheckBox56" hidden="1">
          <a:extLst>
            <a:ext uri="{63B3BB69-23CF-44E3-9099-C40C66FF867C}">
              <a14:compatExt xmlns:a14="http://schemas.microsoft.com/office/drawing/2010/main" spid="_x0000_s2105"/>
            </a:ext>
            <a:ext uri="{FF2B5EF4-FFF2-40B4-BE49-F238E27FC236}">
              <a16:creationId xmlns:a16="http://schemas.microsoft.com/office/drawing/2014/main" id="{00000000-0008-0000-0200-000082000000}"/>
            </a:ext>
          </a:extLst>
        </xdr:cNvPr>
        <xdr:cNvSpPr/>
      </xdr:nvSpPr>
      <xdr:spPr bwMode="auto">
        <a:xfrm>
          <a:off x="2743200" y="313372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37</xdr:col>
      <xdr:colOff>228600</xdr:colOff>
      <xdr:row>14</xdr:row>
      <xdr:rowOff>9525</xdr:rowOff>
    </xdr:from>
    <xdr:ext cx="476250" cy="219075"/>
    <xdr:sp macro="" textlink="">
      <xdr:nvSpPr>
        <xdr:cNvPr id="131" name="CheckBox56" hidden="1">
          <a:extLst>
            <a:ext uri="{63B3BB69-23CF-44E3-9099-C40C66FF867C}">
              <a14:compatExt xmlns:a14="http://schemas.microsoft.com/office/drawing/2010/main" spid="_x0000_s2105"/>
            </a:ext>
            <a:ext uri="{FF2B5EF4-FFF2-40B4-BE49-F238E27FC236}">
              <a16:creationId xmlns:a16="http://schemas.microsoft.com/office/drawing/2014/main" id="{00000000-0008-0000-0200-000083000000}"/>
            </a:ext>
          </a:extLst>
        </xdr:cNvPr>
        <xdr:cNvSpPr/>
      </xdr:nvSpPr>
      <xdr:spPr bwMode="auto">
        <a:xfrm>
          <a:off x="2743200" y="313372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34</xdr:col>
      <xdr:colOff>295275</xdr:colOff>
      <xdr:row>12</xdr:row>
      <xdr:rowOff>9525</xdr:rowOff>
    </xdr:from>
    <xdr:ext cx="476250" cy="219075"/>
    <xdr:sp macro="" textlink="">
      <xdr:nvSpPr>
        <xdr:cNvPr id="132" name="CheckBox44" hidden="1">
          <a:extLst>
            <a:ext uri="{63B3BB69-23CF-44E3-9099-C40C66FF867C}">
              <a14:compatExt xmlns:a14="http://schemas.microsoft.com/office/drawing/2010/main" spid="_x0000_s2156"/>
            </a:ext>
            <a:ext uri="{FF2B5EF4-FFF2-40B4-BE49-F238E27FC236}">
              <a16:creationId xmlns:a16="http://schemas.microsoft.com/office/drawing/2014/main" id="{00000000-0008-0000-0200-000084000000}"/>
            </a:ext>
          </a:extLst>
        </xdr:cNvPr>
        <xdr:cNvSpPr/>
      </xdr:nvSpPr>
      <xdr:spPr bwMode="auto">
        <a:xfrm>
          <a:off x="6743700" y="23907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34</xdr:col>
      <xdr:colOff>295275</xdr:colOff>
      <xdr:row>13</xdr:row>
      <xdr:rowOff>9525</xdr:rowOff>
    </xdr:from>
    <xdr:ext cx="476250" cy="219075"/>
    <xdr:sp macro="" textlink="">
      <xdr:nvSpPr>
        <xdr:cNvPr id="133" name="CheckBox47" hidden="1">
          <a:extLst>
            <a:ext uri="{63B3BB69-23CF-44E3-9099-C40C66FF867C}">
              <a14:compatExt xmlns:a14="http://schemas.microsoft.com/office/drawing/2010/main" spid="_x0000_s2159"/>
            </a:ext>
            <a:ext uri="{FF2B5EF4-FFF2-40B4-BE49-F238E27FC236}">
              <a16:creationId xmlns:a16="http://schemas.microsoft.com/office/drawing/2014/main" id="{00000000-0008-0000-0200-000085000000}"/>
            </a:ext>
          </a:extLst>
        </xdr:cNvPr>
        <xdr:cNvSpPr/>
      </xdr:nvSpPr>
      <xdr:spPr bwMode="auto">
        <a:xfrm>
          <a:off x="6743700" y="263842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34</xdr:col>
      <xdr:colOff>295275</xdr:colOff>
      <xdr:row>13</xdr:row>
      <xdr:rowOff>9525</xdr:rowOff>
    </xdr:from>
    <xdr:ext cx="476250" cy="219075"/>
    <xdr:sp macro="" textlink="">
      <xdr:nvSpPr>
        <xdr:cNvPr id="134" name="CheckBox44" hidden="1">
          <a:extLst>
            <a:ext uri="{63B3BB69-23CF-44E3-9099-C40C66FF867C}">
              <a14:compatExt xmlns:a14="http://schemas.microsoft.com/office/drawing/2010/main" spid="_x0000_s2156"/>
            </a:ext>
            <a:ext uri="{FF2B5EF4-FFF2-40B4-BE49-F238E27FC236}">
              <a16:creationId xmlns:a16="http://schemas.microsoft.com/office/drawing/2014/main" id="{00000000-0008-0000-0200-000086000000}"/>
            </a:ext>
          </a:extLst>
        </xdr:cNvPr>
        <xdr:cNvSpPr/>
      </xdr:nvSpPr>
      <xdr:spPr bwMode="auto">
        <a:xfrm>
          <a:off x="6743700" y="263842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34</xdr:col>
      <xdr:colOff>295275</xdr:colOff>
      <xdr:row>13</xdr:row>
      <xdr:rowOff>9525</xdr:rowOff>
    </xdr:from>
    <xdr:ext cx="476250" cy="219075"/>
    <xdr:sp macro="" textlink="">
      <xdr:nvSpPr>
        <xdr:cNvPr id="135" name="CheckBox44" hidden="1">
          <a:extLst>
            <a:ext uri="{63B3BB69-23CF-44E3-9099-C40C66FF867C}">
              <a14:compatExt xmlns:a14="http://schemas.microsoft.com/office/drawing/2010/main" spid="_x0000_s2156"/>
            </a:ext>
            <a:ext uri="{FF2B5EF4-FFF2-40B4-BE49-F238E27FC236}">
              <a16:creationId xmlns:a16="http://schemas.microsoft.com/office/drawing/2014/main" id="{00000000-0008-0000-0200-000087000000}"/>
            </a:ext>
          </a:extLst>
        </xdr:cNvPr>
        <xdr:cNvSpPr/>
      </xdr:nvSpPr>
      <xdr:spPr bwMode="auto">
        <a:xfrm>
          <a:off x="6743700" y="263842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34</xdr:col>
      <xdr:colOff>295275</xdr:colOff>
      <xdr:row>15</xdr:row>
      <xdr:rowOff>9525</xdr:rowOff>
    </xdr:from>
    <xdr:ext cx="476250" cy="219075"/>
    <xdr:sp macro="" textlink="">
      <xdr:nvSpPr>
        <xdr:cNvPr id="136" name="CheckBox50" hidden="1">
          <a:extLst>
            <a:ext uri="{63B3BB69-23CF-44E3-9099-C40C66FF867C}">
              <a14:compatExt xmlns:a14="http://schemas.microsoft.com/office/drawing/2010/main" spid="_x0000_s2162"/>
            </a:ext>
            <a:ext uri="{FF2B5EF4-FFF2-40B4-BE49-F238E27FC236}">
              <a16:creationId xmlns:a16="http://schemas.microsoft.com/office/drawing/2014/main" id="{00000000-0008-0000-0200-000088000000}"/>
            </a:ext>
          </a:extLst>
        </xdr:cNvPr>
        <xdr:cNvSpPr/>
      </xdr:nvSpPr>
      <xdr:spPr bwMode="auto">
        <a:xfrm>
          <a:off x="6743700" y="28860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34</xdr:col>
      <xdr:colOff>295275</xdr:colOff>
      <xdr:row>15</xdr:row>
      <xdr:rowOff>9525</xdr:rowOff>
    </xdr:from>
    <xdr:ext cx="476250" cy="219075"/>
    <xdr:sp macro="" textlink="">
      <xdr:nvSpPr>
        <xdr:cNvPr id="137" name="CheckBox44" hidden="1">
          <a:extLst>
            <a:ext uri="{63B3BB69-23CF-44E3-9099-C40C66FF867C}">
              <a14:compatExt xmlns:a14="http://schemas.microsoft.com/office/drawing/2010/main" spid="_x0000_s2156"/>
            </a:ext>
            <a:ext uri="{FF2B5EF4-FFF2-40B4-BE49-F238E27FC236}">
              <a16:creationId xmlns:a16="http://schemas.microsoft.com/office/drawing/2014/main" id="{00000000-0008-0000-0200-000089000000}"/>
            </a:ext>
          </a:extLst>
        </xdr:cNvPr>
        <xdr:cNvSpPr/>
      </xdr:nvSpPr>
      <xdr:spPr bwMode="auto">
        <a:xfrm>
          <a:off x="6743700" y="28860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34</xdr:col>
      <xdr:colOff>295275</xdr:colOff>
      <xdr:row>15</xdr:row>
      <xdr:rowOff>9525</xdr:rowOff>
    </xdr:from>
    <xdr:ext cx="476250" cy="219075"/>
    <xdr:sp macro="" textlink="">
      <xdr:nvSpPr>
        <xdr:cNvPr id="138" name="CheckBox47" hidden="1">
          <a:extLst>
            <a:ext uri="{63B3BB69-23CF-44E3-9099-C40C66FF867C}">
              <a14:compatExt xmlns:a14="http://schemas.microsoft.com/office/drawing/2010/main" spid="_x0000_s2159"/>
            </a:ext>
            <a:ext uri="{FF2B5EF4-FFF2-40B4-BE49-F238E27FC236}">
              <a16:creationId xmlns:a16="http://schemas.microsoft.com/office/drawing/2014/main" id="{00000000-0008-0000-0200-00008A000000}"/>
            </a:ext>
          </a:extLst>
        </xdr:cNvPr>
        <xdr:cNvSpPr/>
      </xdr:nvSpPr>
      <xdr:spPr bwMode="auto">
        <a:xfrm>
          <a:off x="6743700" y="28860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34</xdr:col>
      <xdr:colOff>295275</xdr:colOff>
      <xdr:row>15</xdr:row>
      <xdr:rowOff>9525</xdr:rowOff>
    </xdr:from>
    <xdr:ext cx="476250" cy="219075"/>
    <xdr:sp macro="" textlink="">
      <xdr:nvSpPr>
        <xdr:cNvPr id="139" name="CheckBox44" hidden="1">
          <a:extLst>
            <a:ext uri="{63B3BB69-23CF-44E3-9099-C40C66FF867C}">
              <a14:compatExt xmlns:a14="http://schemas.microsoft.com/office/drawing/2010/main" spid="_x0000_s2156"/>
            </a:ext>
            <a:ext uri="{FF2B5EF4-FFF2-40B4-BE49-F238E27FC236}">
              <a16:creationId xmlns:a16="http://schemas.microsoft.com/office/drawing/2014/main" id="{00000000-0008-0000-0200-00008B000000}"/>
            </a:ext>
          </a:extLst>
        </xdr:cNvPr>
        <xdr:cNvSpPr/>
      </xdr:nvSpPr>
      <xdr:spPr bwMode="auto">
        <a:xfrm>
          <a:off x="6743700" y="28860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34</xdr:col>
      <xdr:colOff>295275</xdr:colOff>
      <xdr:row>15</xdr:row>
      <xdr:rowOff>9525</xdr:rowOff>
    </xdr:from>
    <xdr:ext cx="476250" cy="219075"/>
    <xdr:sp macro="" textlink="">
      <xdr:nvSpPr>
        <xdr:cNvPr id="140" name="CheckBox44" hidden="1">
          <a:extLst>
            <a:ext uri="{63B3BB69-23CF-44E3-9099-C40C66FF867C}">
              <a14:compatExt xmlns:a14="http://schemas.microsoft.com/office/drawing/2010/main" spid="_x0000_s2156"/>
            </a:ext>
            <a:ext uri="{FF2B5EF4-FFF2-40B4-BE49-F238E27FC236}">
              <a16:creationId xmlns:a16="http://schemas.microsoft.com/office/drawing/2014/main" id="{00000000-0008-0000-0200-00008C000000}"/>
            </a:ext>
          </a:extLst>
        </xdr:cNvPr>
        <xdr:cNvSpPr/>
      </xdr:nvSpPr>
      <xdr:spPr bwMode="auto">
        <a:xfrm>
          <a:off x="6743700" y="28860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34</xdr:col>
      <xdr:colOff>295275</xdr:colOff>
      <xdr:row>16</xdr:row>
      <xdr:rowOff>9525</xdr:rowOff>
    </xdr:from>
    <xdr:ext cx="476250" cy="219075"/>
    <xdr:sp macro="" textlink="">
      <xdr:nvSpPr>
        <xdr:cNvPr id="141" name="CheckBox50" hidden="1">
          <a:extLst>
            <a:ext uri="{63B3BB69-23CF-44E3-9099-C40C66FF867C}">
              <a14:compatExt xmlns:a14="http://schemas.microsoft.com/office/drawing/2010/main" spid="_x0000_s2162"/>
            </a:ext>
            <a:ext uri="{FF2B5EF4-FFF2-40B4-BE49-F238E27FC236}">
              <a16:creationId xmlns:a16="http://schemas.microsoft.com/office/drawing/2014/main" id="{00000000-0008-0000-0200-00008D000000}"/>
            </a:ext>
          </a:extLst>
        </xdr:cNvPr>
        <xdr:cNvSpPr/>
      </xdr:nvSpPr>
      <xdr:spPr bwMode="auto">
        <a:xfrm>
          <a:off x="6743700" y="28860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34</xdr:col>
      <xdr:colOff>295275</xdr:colOff>
      <xdr:row>16</xdr:row>
      <xdr:rowOff>9525</xdr:rowOff>
    </xdr:from>
    <xdr:ext cx="476250" cy="219075"/>
    <xdr:sp macro="" textlink="">
      <xdr:nvSpPr>
        <xdr:cNvPr id="142" name="CheckBox44" hidden="1">
          <a:extLst>
            <a:ext uri="{63B3BB69-23CF-44E3-9099-C40C66FF867C}">
              <a14:compatExt xmlns:a14="http://schemas.microsoft.com/office/drawing/2010/main" spid="_x0000_s2156"/>
            </a:ext>
            <a:ext uri="{FF2B5EF4-FFF2-40B4-BE49-F238E27FC236}">
              <a16:creationId xmlns:a16="http://schemas.microsoft.com/office/drawing/2014/main" id="{00000000-0008-0000-0200-00008E000000}"/>
            </a:ext>
          </a:extLst>
        </xdr:cNvPr>
        <xdr:cNvSpPr/>
      </xdr:nvSpPr>
      <xdr:spPr bwMode="auto">
        <a:xfrm>
          <a:off x="6743700" y="28860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34</xdr:col>
      <xdr:colOff>295275</xdr:colOff>
      <xdr:row>16</xdr:row>
      <xdr:rowOff>9525</xdr:rowOff>
    </xdr:from>
    <xdr:ext cx="476250" cy="219075"/>
    <xdr:sp macro="" textlink="">
      <xdr:nvSpPr>
        <xdr:cNvPr id="143" name="CheckBox47" hidden="1">
          <a:extLst>
            <a:ext uri="{63B3BB69-23CF-44E3-9099-C40C66FF867C}">
              <a14:compatExt xmlns:a14="http://schemas.microsoft.com/office/drawing/2010/main" spid="_x0000_s2159"/>
            </a:ext>
            <a:ext uri="{FF2B5EF4-FFF2-40B4-BE49-F238E27FC236}">
              <a16:creationId xmlns:a16="http://schemas.microsoft.com/office/drawing/2014/main" id="{00000000-0008-0000-0200-00008F000000}"/>
            </a:ext>
          </a:extLst>
        </xdr:cNvPr>
        <xdr:cNvSpPr/>
      </xdr:nvSpPr>
      <xdr:spPr bwMode="auto">
        <a:xfrm>
          <a:off x="6743700" y="28860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34</xdr:col>
      <xdr:colOff>295275</xdr:colOff>
      <xdr:row>16</xdr:row>
      <xdr:rowOff>9525</xdr:rowOff>
    </xdr:from>
    <xdr:ext cx="476250" cy="219075"/>
    <xdr:sp macro="" textlink="">
      <xdr:nvSpPr>
        <xdr:cNvPr id="144" name="CheckBox44" hidden="1">
          <a:extLst>
            <a:ext uri="{63B3BB69-23CF-44E3-9099-C40C66FF867C}">
              <a14:compatExt xmlns:a14="http://schemas.microsoft.com/office/drawing/2010/main" spid="_x0000_s2156"/>
            </a:ext>
            <a:ext uri="{FF2B5EF4-FFF2-40B4-BE49-F238E27FC236}">
              <a16:creationId xmlns:a16="http://schemas.microsoft.com/office/drawing/2014/main" id="{00000000-0008-0000-0200-000090000000}"/>
            </a:ext>
          </a:extLst>
        </xdr:cNvPr>
        <xdr:cNvSpPr/>
      </xdr:nvSpPr>
      <xdr:spPr bwMode="auto">
        <a:xfrm>
          <a:off x="6743700" y="28860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34</xdr:col>
      <xdr:colOff>295275</xdr:colOff>
      <xdr:row>16</xdr:row>
      <xdr:rowOff>9525</xdr:rowOff>
    </xdr:from>
    <xdr:ext cx="476250" cy="219075"/>
    <xdr:sp macro="" textlink="">
      <xdr:nvSpPr>
        <xdr:cNvPr id="145" name="CheckBox44" hidden="1">
          <a:extLst>
            <a:ext uri="{63B3BB69-23CF-44E3-9099-C40C66FF867C}">
              <a14:compatExt xmlns:a14="http://schemas.microsoft.com/office/drawing/2010/main" spid="_x0000_s2156"/>
            </a:ext>
            <a:ext uri="{FF2B5EF4-FFF2-40B4-BE49-F238E27FC236}">
              <a16:creationId xmlns:a16="http://schemas.microsoft.com/office/drawing/2014/main" id="{00000000-0008-0000-0200-000091000000}"/>
            </a:ext>
          </a:extLst>
        </xdr:cNvPr>
        <xdr:cNvSpPr/>
      </xdr:nvSpPr>
      <xdr:spPr bwMode="auto">
        <a:xfrm>
          <a:off x="6743700" y="2886075"/>
          <a:ext cx="476250"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8</xdr:row>
      <xdr:rowOff>161925</xdr:rowOff>
    </xdr:from>
    <xdr:to>
      <xdr:col>8</xdr:col>
      <xdr:colOff>657860</xdr:colOff>
      <xdr:row>21</xdr:row>
      <xdr:rowOff>0</xdr:rowOff>
    </xdr:to>
    <xdr:pic>
      <xdr:nvPicPr>
        <xdr:cNvPr id="13" name="図 12">
          <a:extLst>
            <a:ext uri="{FF2B5EF4-FFF2-40B4-BE49-F238E27FC236}">
              <a16:creationId xmlns:a16="http://schemas.microsoft.com/office/drawing/2014/main" id="{00000000-0008-0000-0300-00000D000000}"/>
            </a:ext>
          </a:extLst>
        </xdr:cNvPr>
        <xdr:cNvPicPr/>
      </xdr:nvPicPr>
      <xdr:blipFill>
        <a:blip xmlns:r="http://schemas.openxmlformats.org/officeDocument/2006/relationships" r:embed="rId1"/>
        <a:stretch>
          <a:fillRect/>
        </a:stretch>
      </xdr:blipFill>
      <xdr:spPr>
        <a:xfrm>
          <a:off x="161925" y="4267200"/>
          <a:ext cx="5982335" cy="3800475"/>
        </a:xfrm>
        <a:prstGeom prst="rect">
          <a:avLst/>
        </a:prstGeom>
      </xdr:spPr>
    </xdr:pic>
    <xdr:clientData/>
  </xdr:twoCellAnchor>
  <xdr:twoCellAnchor>
    <xdr:from>
      <xdr:col>1</xdr:col>
      <xdr:colOff>600075</xdr:colOff>
      <xdr:row>19</xdr:row>
      <xdr:rowOff>104774</xdr:rowOff>
    </xdr:from>
    <xdr:to>
      <xdr:col>3</xdr:col>
      <xdr:colOff>152400</xdr:colOff>
      <xdr:row>21</xdr:row>
      <xdr:rowOff>95249</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1285875" y="7429499"/>
          <a:ext cx="923925" cy="3333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657225</xdr:colOff>
      <xdr:row>22</xdr:row>
      <xdr:rowOff>9525</xdr:rowOff>
    </xdr:from>
    <xdr:to>
      <xdr:col>3</xdr:col>
      <xdr:colOff>638175</xdr:colOff>
      <xdr:row>24</xdr:row>
      <xdr:rowOff>114300</xdr:rowOff>
    </xdr:to>
    <xdr:sp macro="" textlink="">
      <xdr:nvSpPr>
        <xdr:cNvPr id="7" name="矢印: 下 6">
          <a:extLst>
            <a:ext uri="{FF2B5EF4-FFF2-40B4-BE49-F238E27FC236}">
              <a16:creationId xmlns:a16="http://schemas.microsoft.com/office/drawing/2014/main" id="{00000000-0008-0000-0300-000007000000}"/>
            </a:ext>
          </a:extLst>
        </xdr:cNvPr>
        <xdr:cNvSpPr/>
      </xdr:nvSpPr>
      <xdr:spPr>
        <a:xfrm>
          <a:off x="2028825" y="8105775"/>
          <a:ext cx="666750" cy="5905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323850</xdr:colOff>
      <xdr:row>18</xdr:row>
      <xdr:rowOff>38100</xdr:rowOff>
    </xdr:from>
    <xdr:ext cx="441146" cy="425758"/>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009650" y="7191375"/>
          <a:ext cx="441146"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latin typeface="BIZ UDゴシック" panose="020B0400000000000000" pitchFamily="49" charset="-128"/>
              <a:ea typeface="BIZ UDゴシック" panose="020B0400000000000000" pitchFamily="49" charset="-128"/>
            </a:rPr>
            <a:t>①</a:t>
          </a:r>
        </a:p>
      </xdr:txBody>
    </xdr:sp>
    <xdr:clientData/>
  </xdr:oneCellAnchor>
  <xdr:twoCellAnchor>
    <xdr:from>
      <xdr:col>3</xdr:col>
      <xdr:colOff>142876</xdr:colOff>
      <xdr:row>9</xdr:row>
      <xdr:rowOff>9525</xdr:rowOff>
    </xdr:from>
    <xdr:to>
      <xdr:col>3</xdr:col>
      <xdr:colOff>409575</xdr:colOff>
      <xdr:row>9</xdr:row>
      <xdr:rowOff>304800</xdr:rowOff>
    </xdr:to>
    <xdr:sp macro="" textlink="">
      <xdr:nvSpPr>
        <xdr:cNvPr id="9" name="楕円 8">
          <a:extLst>
            <a:ext uri="{FF2B5EF4-FFF2-40B4-BE49-F238E27FC236}">
              <a16:creationId xmlns:a16="http://schemas.microsoft.com/office/drawing/2014/main" id="{00000000-0008-0000-0300-000009000000}"/>
            </a:ext>
          </a:extLst>
        </xdr:cNvPr>
        <xdr:cNvSpPr/>
      </xdr:nvSpPr>
      <xdr:spPr>
        <a:xfrm>
          <a:off x="2200276" y="4029075"/>
          <a:ext cx="266699" cy="2952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495300</xdr:colOff>
      <xdr:row>8</xdr:row>
      <xdr:rowOff>133350</xdr:rowOff>
    </xdr:from>
    <xdr:ext cx="441146" cy="425758"/>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866900" y="3838575"/>
          <a:ext cx="441146"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latin typeface="BIZ UDゴシック" panose="020B0400000000000000" pitchFamily="49" charset="-128"/>
              <a:ea typeface="BIZ UDゴシック" panose="020B0400000000000000" pitchFamily="49" charset="-128"/>
            </a:rPr>
            <a:t>③</a:t>
          </a:r>
        </a:p>
      </xdr:txBody>
    </xdr:sp>
    <xdr:clientData/>
  </xdr:oneCellAnchor>
  <xdr:twoCellAnchor>
    <xdr:from>
      <xdr:col>0</xdr:col>
      <xdr:colOff>342900</xdr:colOff>
      <xdr:row>11</xdr:row>
      <xdr:rowOff>619124</xdr:rowOff>
    </xdr:from>
    <xdr:to>
      <xdr:col>8</xdr:col>
      <xdr:colOff>514350</xdr:colOff>
      <xdr:row>16</xdr:row>
      <xdr:rowOff>104775</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342900" y="6010274"/>
          <a:ext cx="5657850" cy="90487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304800</xdr:colOff>
      <xdr:row>11</xdr:row>
      <xdr:rowOff>285750</xdr:rowOff>
    </xdr:from>
    <xdr:ext cx="441146" cy="425758"/>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105400" y="5676900"/>
          <a:ext cx="441146"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latin typeface="BIZ UDゴシック" panose="020B0400000000000000" pitchFamily="49" charset="-128"/>
              <a:ea typeface="BIZ UDゴシック" panose="020B0400000000000000" pitchFamily="49" charset="-128"/>
            </a:rPr>
            <a:t>②</a:t>
          </a:r>
        </a:p>
      </xdr:txBody>
    </xdr:sp>
    <xdr:clientData/>
  </xdr:oneCellAnchor>
  <xdr:twoCellAnchor editAs="oneCell">
    <xdr:from>
      <xdr:col>0</xdr:col>
      <xdr:colOff>95250</xdr:colOff>
      <xdr:row>25</xdr:row>
      <xdr:rowOff>0</xdr:rowOff>
    </xdr:from>
    <xdr:to>
      <xdr:col>10</xdr:col>
      <xdr:colOff>19685</xdr:colOff>
      <xdr:row>36</xdr:row>
      <xdr:rowOff>161925</xdr:rowOff>
    </xdr:to>
    <xdr:pic>
      <xdr:nvPicPr>
        <xdr:cNvPr id="15" name="図 14">
          <a:extLst>
            <a:ext uri="{FF2B5EF4-FFF2-40B4-BE49-F238E27FC236}">
              <a16:creationId xmlns:a16="http://schemas.microsoft.com/office/drawing/2014/main" id="{00000000-0008-0000-0300-00000F000000}"/>
            </a:ext>
          </a:extLst>
        </xdr:cNvPr>
        <xdr:cNvPicPr/>
      </xdr:nvPicPr>
      <xdr:blipFill>
        <a:blip xmlns:r="http://schemas.openxmlformats.org/officeDocument/2006/relationships" r:embed="rId2"/>
        <a:stretch>
          <a:fillRect/>
        </a:stretch>
      </xdr:blipFill>
      <xdr:spPr>
        <a:xfrm>
          <a:off x="95250" y="8896350"/>
          <a:ext cx="6782435" cy="20478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2.vml" Type="http://schemas.openxmlformats.org/officeDocument/2006/relationships/vml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162"/>
  <sheetViews>
    <sheetView tabSelected="1" zoomScaleNormal="100" workbookViewId="0">
      <selection activeCell="C162" sqref="C162:D162"/>
    </sheetView>
  </sheetViews>
  <sheetFormatPr defaultColWidth="9" defaultRowHeight="20.100000000000001" customHeight="1" x14ac:dyDescent="0.15"/>
  <cols>
    <col min="1" max="1" width="3.75" style="2" customWidth="1"/>
    <col min="2" max="2" width="8.375" style="2" customWidth="1"/>
    <col min="3" max="3" width="14.125" style="2" customWidth="1"/>
    <col min="4" max="4" width="44.25" style="2" customWidth="1"/>
    <col min="5" max="5" width="46.125" style="3" customWidth="1"/>
    <col min="6" max="6" width="39.25" style="3" customWidth="1"/>
    <col min="7" max="10" width="9" style="1" hidden="1" customWidth="1"/>
    <col min="11" max="19" width="9" style="2" hidden="1" customWidth="1"/>
    <col min="20" max="20" width="10.125" style="2" hidden="1" customWidth="1"/>
    <col min="21" max="21" width="16.5" style="2" hidden="1" customWidth="1"/>
    <col min="22" max="38" width="9" style="2" hidden="1" customWidth="1"/>
    <col min="39" max="39" width="106.875" style="4" customWidth="1"/>
    <col min="40" max="16384" width="9" style="2"/>
  </cols>
  <sheetData>
    <row r="1" spans="1:39" ht="19.5" customHeight="1" x14ac:dyDescent="0.15">
      <c r="A1" s="134" t="s">
        <v>121</v>
      </c>
      <c r="B1" s="184" t="s">
        <v>122</v>
      </c>
      <c r="C1" s="185"/>
      <c r="D1" s="135" t="s">
        <v>0</v>
      </c>
      <c r="E1" s="136" t="s">
        <v>1</v>
      </c>
      <c r="F1" s="136" t="s">
        <v>2</v>
      </c>
      <c r="G1" s="137"/>
      <c r="H1" s="137"/>
      <c r="I1" s="137"/>
      <c r="J1" s="137"/>
      <c r="K1" s="138"/>
      <c r="L1" s="193" t="s">
        <v>125</v>
      </c>
      <c r="M1" s="193"/>
      <c r="N1" s="193"/>
      <c r="O1" s="193"/>
      <c r="P1" s="193"/>
      <c r="Q1" s="193"/>
      <c r="R1" s="193"/>
      <c r="S1" s="193"/>
      <c r="T1" s="193"/>
      <c r="U1" s="193"/>
      <c r="V1" s="193"/>
      <c r="W1" s="193"/>
      <c r="X1" s="193"/>
      <c r="Y1" s="193"/>
      <c r="Z1" s="193"/>
      <c r="AA1" s="193"/>
      <c r="AB1" s="193"/>
      <c r="AC1" s="193"/>
      <c r="AD1" s="193"/>
      <c r="AE1" s="193"/>
      <c r="AF1" s="193"/>
      <c r="AG1" s="193"/>
      <c r="AH1" s="193"/>
      <c r="AI1" s="193"/>
      <c r="AJ1" s="138"/>
      <c r="AK1" s="138"/>
      <c r="AL1" s="138"/>
      <c r="AM1" s="150" t="s">
        <v>178</v>
      </c>
    </row>
    <row r="2" spans="1:39" ht="27" customHeight="1" x14ac:dyDescent="0.15">
      <c r="A2" s="139">
        <v>1</v>
      </c>
      <c r="B2" s="194" t="s">
        <v>3</v>
      </c>
      <c r="C2" s="195"/>
      <c r="D2" s="167" t="s">
        <v>4</v>
      </c>
      <c r="E2" s="152" t="s">
        <v>219</v>
      </c>
      <c r="F2" s="165" t="s">
        <v>439</v>
      </c>
      <c r="G2" s="137"/>
      <c r="H2" s="137"/>
      <c r="I2" s="137"/>
      <c r="J2" s="137"/>
      <c r="K2" s="138"/>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8"/>
      <c r="AK2" s="138"/>
      <c r="AL2" s="138"/>
      <c r="AM2" s="166"/>
    </row>
    <row r="3" spans="1:39" ht="27" customHeight="1" x14ac:dyDescent="0.15">
      <c r="A3" s="139">
        <v>2</v>
      </c>
      <c r="B3" s="196"/>
      <c r="C3" s="197"/>
      <c r="D3" s="167" t="s">
        <v>5</v>
      </c>
      <c r="E3" s="153"/>
      <c r="F3" s="165" t="s">
        <v>440</v>
      </c>
      <c r="G3" s="137"/>
      <c r="H3" s="137"/>
      <c r="I3" s="137"/>
      <c r="J3" s="137"/>
      <c r="K3" s="138"/>
      <c r="L3" s="139" t="s">
        <v>126</v>
      </c>
      <c r="M3" s="139" t="s">
        <v>128</v>
      </c>
      <c r="N3" s="139" t="s">
        <v>130</v>
      </c>
      <c r="O3" s="139" t="s">
        <v>124</v>
      </c>
      <c r="P3" s="139" t="s">
        <v>133</v>
      </c>
      <c r="Q3" s="139" t="s">
        <v>135</v>
      </c>
      <c r="R3" s="139" t="s">
        <v>135</v>
      </c>
      <c r="S3" s="139" t="s">
        <v>148</v>
      </c>
      <c r="T3" s="139" t="s">
        <v>135</v>
      </c>
      <c r="U3" s="139" t="s">
        <v>150</v>
      </c>
      <c r="V3" s="139" t="s">
        <v>151</v>
      </c>
      <c r="W3" s="139" t="s">
        <v>153</v>
      </c>
      <c r="X3" s="139" t="s">
        <v>155</v>
      </c>
      <c r="Y3" s="139" t="s">
        <v>155</v>
      </c>
      <c r="Z3" s="139" t="s">
        <v>157</v>
      </c>
      <c r="AA3" s="139" t="s">
        <v>158</v>
      </c>
      <c r="AB3" s="139" t="s">
        <v>158</v>
      </c>
      <c r="AC3" s="139" t="s">
        <v>161</v>
      </c>
      <c r="AD3" s="139" t="s">
        <v>163</v>
      </c>
      <c r="AE3" s="139" t="s">
        <v>166</v>
      </c>
      <c r="AF3" s="139" t="s">
        <v>155</v>
      </c>
      <c r="AG3" s="139" t="s">
        <v>169</v>
      </c>
      <c r="AH3" s="139" t="s">
        <v>171</v>
      </c>
      <c r="AI3" s="139" t="s">
        <v>172</v>
      </c>
      <c r="AJ3" s="138"/>
      <c r="AK3" s="138"/>
      <c r="AL3" s="138"/>
      <c r="AM3" s="166" t="str">
        <f>IF(E3="","被保険者番号を１０桁で入力してください","")</f>
        <v>被保険者番号を１０桁で入力してください</v>
      </c>
    </row>
    <row r="4" spans="1:39" ht="69" customHeight="1" x14ac:dyDescent="0.15">
      <c r="A4" s="139">
        <v>3</v>
      </c>
      <c r="B4" s="196"/>
      <c r="C4" s="197"/>
      <c r="D4" s="168" t="s">
        <v>6</v>
      </c>
      <c r="E4" s="154"/>
      <c r="F4" s="165" t="s">
        <v>436</v>
      </c>
      <c r="G4" s="140">
        <f>E4</f>
        <v>0</v>
      </c>
      <c r="H4" s="141">
        <f>E4</f>
        <v>0</v>
      </c>
      <c r="I4" s="142">
        <f>E4</f>
        <v>0</v>
      </c>
      <c r="J4" s="143">
        <f>E4</f>
        <v>0</v>
      </c>
      <c r="K4" s="144">
        <f ca="1">TODAY()</f>
        <v>45386</v>
      </c>
      <c r="L4" s="139" t="s">
        <v>127</v>
      </c>
      <c r="M4" s="139" t="s">
        <v>129</v>
      </c>
      <c r="N4" s="139" t="s">
        <v>131</v>
      </c>
      <c r="O4" s="139" t="s">
        <v>132</v>
      </c>
      <c r="P4" s="139" t="s">
        <v>134</v>
      </c>
      <c r="Q4" s="139" t="s">
        <v>136</v>
      </c>
      <c r="R4" s="139" t="s">
        <v>143</v>
      </c>
      <c r="S4" s="139" t="s">
        <v>147</v>
      </c>
      <c r="T4" s="139" t="s">
        <v>149</v>
      </c>
      <c r="U4" s="139" t="s">
        <v>149</v>
      </c>
      <c r="V4" s="139" t="s">
        <v>152</v>
      </c>
      <c r="W4" s="139" t="s">
        <v>154</v>
      </c>
      <c r="X4" s="139" t="s">
        <v>156</v>
      </c>
      <c r="Y4" s="139" t="s">
        <v>151</v>
      </c>
      <c r="Z4" s="139" t="s">
        <v>362</v>
      </c>
      <c r="AA4" s="139" t="s">
        <v>159</v>
      </c>
      <c r="AB4" s="139" t="s">
        <v>160</v>
      </c>
      <c r="AC4" s="139" t="s">
        <v>162</v>
      </c>
      <c r="AD4" s="139" t="s">
        <v>164</v>
      </c>
      <c r="AE4" s="139" t="s">
        <v>167</v>
      </c>
      <c r="AF4" s="139" t="s">
        <v>168</v>
      </c>
      <c r="AG4" s="139" t="s">
        <v>168</v>
      </c>
      <c r="AH4" s="139" t="s">
        <v>170</v>
      </c>
      <c r="AI4" s="139" t="s">
        <v>173</v>
      </c>
      <c r="AJ4" s="138"/>
      <c r="AK4" s="138"/>
      <c r="AL4" s="138"/>
      <c r="AM4" s="166" t="str">
        <f>IF(E4="","説明欄を参考に、西暦又は和暦で入力してください","")</f>
        <v>説明欄を参考に、西暦又は和暦で入力してください</v>
      </c>
    </row>
    <row r="5" spans="1:39" ht="29.25" customHeight="1" x14ac:dyDescent="0.15">
      <c r="A5" s="139">
        <v>6</v>
      </c>
      <c r="B5" s="186" t="s">
        <v>447</v>
      </c>
      <c r="C5" s="186"/>
      <c r="D5" s="167" t="s">
        <v>7</v>
      </c>
      <c r="E5" s="153"/>
      <c r="F5" s="165"/>
      <c r="G5" s="137"/>
      <c r="H5" s="145"/>
      <c r="I5" s="145"/>
      <c r="J5" s="145"/>
      <c r="K5" s="138"/>
      <c r="L5" s="139"/>
      <c r="M5" s="139"/>
      <c r="N5" s="139"/>
      <c r="O5" s="139"/>
      <c r="P5" s="139" t="s">
        <v>304</v>
      </c>
      <c r="Q5" s="139" t="s">
        <v>226</v>
      </c>
      <c r="R5" s="139" t="s">
        <v>227</v>
      </c>
      <c r="S5" s="139"/>
      <c r="T5" s="139" t="s">
        <v>229</v>
      </c>
      <c r="U5" s="139" t="s">
        <v>231</v>
      </c>
      <c r="V5" s="139"/>
      <c r="W5" s="139" t="s">
        <v>320</v>
      </c>
      <c r="X5" s="139" t="s">
        <v>324</v>
      </c>
      <c r="Y5" s="139" t="s">
        <v>152</v>
      </c>
      <c r="Z5" s="139" t="s">
        <v>351</v>
      </c>
      <c r="AA5" s="139" t="s">
        <v>352</v>
      </c>
      <c r="AB5" s="139" t="s">
        <v>353</v>
      </c>
      <c r="AC5" s="139"/>
      <c r="AD5" s="139"/>
      <c r="AE5" s="139" t="s">
        <v>402</v>
      </c>
      <c r="AF5" s="139" t="s">
        <v>403</v>
      </c>
      <c r="AG5" s="139"/>
      <c r="AH5" s="139"/>
      <c r="AI5" s="139" t="s">
        <v>402</v>
      </c>
      <c r="AJ5" s="138"/>
      <c r="AK5" s="138"/>
      <c r="AL5" s="138"/>
      <c r="AM5" s="166" t="str">
        <f>IF(E5="","被保険者氏名を入力してください","")</f>
        <v>被保険者氏名を入力してください</v>
      </c>
    </row>
    <row r="6" spans="1:39" ht="70.5" customHeight="1" x14ac:dyDescent="0.15">
      <c r="A6" s="139">
        <v>7</v>
      </c>
      <c r="B6" s="186"/>
      <c r="C6" s="186"/>
      <c r="D6" s="167" t="s">
        <v>9</v>
      </c>
      <c r="E6" s="155" t="str">
        <f>IF(E5="","",PHONETIC(E5))</f>
        <v/>
      </c>
      <c r="F6" s="165" t="s">
        <v>458</v>
      </c>
      <c r="G6" s="137"/>
      <c r="H6" s="145"/>
      <c r="I6" s="145"/>
      <c r="J6" s="145"/>
      <c r="K6" s="138"/>
      <c r="L6" s="139"/>
      <c r="M6" s="139"/>
      <c r="N6" s="139"/>
      <c r="O6" s="139"/>
      <c r="P6" s="139"/>
      <c r="Q6" s="139" t="s">
        <v>137</v>
      </c>
      <c r="R6" s="139" t="s">
        <v>228</v>
      </c>
      <c r="S6" s="139"/>
      <c r="T6" s="139" t="s">
        <v>230</v>
      </c>
      <c r="U6" s="139" t="s">
        <v>232</v>
      </c>
      <c r="V6" s="139"/>
      <c r="W6" s="139"/>
      <c r="X6" s="139" t="s">
        <v>325</v>
      </c>
      <c r="Y6" s="139"/>
      <c r="Z6" s="139"/>
      <c r="AA6" s="139"/>
      <c r="AB6" s="139"/>
      <c r="AC6" s="139"/>
      <c r="AD6" s="139"/>
      <c r="AE6" s="139"/>
      <c r="AF6" s="139"/>
      <c r="AG6" s="139"/>
      <c r="AH6" s="139"/>
      <c r="AI6" s="139"/>
      <c r="AJ6" s="138"/>
      <c r="AK6" s="138"/>
      <c r="AL6" s="138"/>
      <c r="AM6" s="166" t="str">
        <f>IF(E6="","被保険者氏名のふりがなを入力してください","")</f>
        <v>被保険者氏名のふりがなを入力してください</v>
      </c>
    </row>
    <row r="7" spans="1:39" ht="36.75" customHeight="1" x14ac:dyDescent="0.15">
      <c r="A7" s="139">
        <v>8</v>
      </c>
      <c r="B7" s="186"/>
      <c r="C7" s="186"/>
      <c r="D7" s="167" t="s">
        <v>10</v>
      </c>
      <c r="E7" s="156"/>
      <c r="F7" s="165" t="s">
        <v>437</v>
      </c>
      <c r="G7" s="140">
        <f>E7</f>
        <v>0</v>
      </c>
      <c r="H7" s="141">
        <f>E7</f>
        <v>0</v>
      </c>
      <c r="I7" s="142">
        <f>E7</f>
        <v>0</v>
      </c>
      <c r="J7" s="143">
        <f>E7</f>
        <v>0</v>
      </c>
      <c r="K7" s="144">
        <f ca="1">TODAY()</f>
        <v>45386</v>
      </c>
      <c r="L7" s="139"/>
      <c r="M7" s="139"/>
      <c r="N7" s="139"/>
      <c r="O7" s="139"/>
      <c r="P7" s="139"/>
      <c r="Q7" s="139" t="s">
        <v>138</v>
      </c>
      <c r="R7" s="139" t="s">
        <v>123</v>
      </c>
      <c r="S7" s="139"/>
      <c r="T7" s="139"/>
      <c r="U7" s="139"/>
      <c r="V7" s="139"/>
      <c r="W7" s="139"/>
      <c r="X7" s="139"/>
      <c r="Y7" s="139"/>
      <c r="Z7" s="139"/>
      <c r="AA7" s="139"/>
      <c r="AB7" s="139"/>
      <c r="AC7" s="139"/>
      <c r="AD7" s="139"/>
      <c r="AE7" s="139"/>
      <c r="AF7" s="139"/>
      <c r="AG7" s="139"/>
      <c r="AH7" s="139"/>
      <c r="AI7" s="139"/>
      <c r="AJ7" s="138"/>
      <c r="AK7" s="138"/>
      <c r="AL7" s="138"/>
      <c r="AM7" s="166" t="str">
        <f>IF(E7="","被保険者氏名の生年月日を入力してください","")</f>
        <v>被保険者氏名の生年月日を入力してください</v>
      </c>
    </row>
    <row r="8" spans="1:39" ht="27" customHeight="1" x14ac:dyDescent="0.15">
      <c r="A8" s="139">
        <v>9</v>
      </c>
      <c r="B8" s="186"/>
      <c r="C8" s="186"/>
      <c r="D8" s="167" t="s">
        <v>11</v>
      </c>
      <c r="E8" s="157" t="str">
        <f ca="1">IF(E7="","",DATEDIF(E7,TODAY(),"y"))</f>
        <v/>
      </c>
      <c r="F8" s="165" t="s">
        <v>176</v>
      </c>
      <c r="G8" s="137"/>
      <c r="H8" s="137"/>
      <c r="I8" s="137"/>
      <c r="J8" s="137"/>
      <c r="K8" s="138"/>
      <c r="L8" s="139"/>
      <c r="M8" s="139"/>
      <c r="N8" s="139"/>
      <c r="O8" s="139"/>
      <c r="P8" s="139"/>
      <c r="Q8" s="139" t="s">
        <v>139</v>
      </c>
      <c r="R8" s="139" t="s">
        <v>144</v>
      </c>
      <c r="S8" s="139"/>
      <c r="T8" s="139"/>
      <c r="U8" s="139"/>
      <c r="V8" s="139"/>
      <c r="W8" s="139"/>
      <c r="X8" s="139"/>
      <c r="Y8" s="139"/>
      <c r="Z8" s="139"/>
      <c r="AA8" s="139"/>
      <c r="AB8" s="139"/>
      <c r="AC8" s="139"/>
      <c r="AD8" s="139"/>
      <c r="AE8" s="139"/>
      <c r="AF8" s="139"/>
      <c r="AG8" s="139"/>
      <c r="AH8" s="139"/>
      <c r="AI8" s="139"/>
      <c r="AJ8" s="138"/>
      <c r="AK8" s="138"/>
      <c r="AL8" s="138"/>
      <c r="AM8" s="166"/>
    </row>
    <row r="9" spans="1:39" ht="27" customHeight="1" x14ac:dyDescent="0.15">
      <c r="A9" s="139">
        <v>10</v>
      </c>
      <c r="B9" s="186"/>
      <c r="C9" s="186"/>
      <c r="D9" s="167" t="s">
        <v>12</v>
      </c>
      <c r="E9" s="158"/>
      <c r="F9" s="165" t="s">
        <v>13</v>
      </c>
      <c r="G9" s="137"/>
      <c r="H9" s="137"/>
      <c r="I9" s="137"/>
      <c r="J9" s="137"/>
      <c r="K9" s="138"/>
      <c r="L9" s="139"/>
      <c r="M9" s="139"/>
      <c r="N9" s="139"/>
      <c r="O9" s="139"/>
      <c r="P9" s="139"/>
      <c r="Q9" s="139" t="s">
        <v>140</v>
      </c>
      <c r="R9" s="139" t="s">
        <v>145</v>
      </c>
      <c r="S9" s="139"/>
      <c r="T9" s="139"/>
      <c r="U9" s="139"/>
      <c r="V9" s="139"/>
      <c r="W9" s="139"/>
      <c r="X9" s="139"/>
      <c r="Y9" s="139"/>
      <c r="Z9" s="139"/>
      <c r="AA9" s="139"/>
      <c r="AB9" s="139"/>
      <c r="AC9" s="139"/>
      <c r="AD9" s="139"/>
      <c r="AE9" s="139"/>
      <c r="AF9" s="139"/>
      <c r="AG9" s="139"/>
      <c r="AH9" s="139"/>
      <c r="AI9" s="139"/>
      <c r="AJ9" s="138"/>
      <c r="AK9" s="138"/>
      <c r="AL9" s="138"/>
      <c r="AM9" s="166" t="str">
        <f>IF(E9="","被保険者氏名の性別を選択してください","")</f>
        <v>被保険者氏名の性別を選択してください</v>
      </c>
    </row>
    <row r="10" spans="1:39" ht="27" customHeight="1" x14ac:dyDescent="0.15">
      <c r="A10" s="139">
        <v>11</v>
      </c>
      <c r="B10" s="186"/>
      <c r="C10" s="186"/>
      <c r="D10" s="169" t="s">
        <v>174</v>
      </c>
      <c r="E10" s="159"/>
      <c r="F10" s="165" t="s">
        <v>438</v>
      </c>
      <c r="G10" s="137"/>
      <c r="H10" s="137"/>
      <c r="I10" s="137"/>
      <c r="J10" s="137"/>
      <c r="K10" s="138"/>
      <c r="L10" s="137"/>
      <c r="M10" s="137"/>
      <c r="N10" s="137"/>
      <c r="O10" s="137"/>
      <c r="P10" s="137"/>
      <c r="Q10" s="139" t="s">
        <v>141</v>
      </c>
      <c r="R10" s="139" t="s">
        <v>146</v>
      </c>
      <c r="S10" s="138"/>
      <c r="T10" s="138"/>
      <c r="U10" s="138"/>
      <c r="V10" s="138"/>
      <c r="W10" s="138"/>
      <c r="X10" s="138"/>
      <c r="Y10" s="138"/>
      <c r="Z10" s="138"/>
      <c r="AA10" s="138"/>
      <c r="AB10" s="138"/>
      <c r="AC10" s="138"/>
      <c r="AD10" s="138"/>
      <c r="AE10" s="138"/>
      <c r="AF10" s="138"/>
      <c r="AG10" s="138"/>
      <c r="AH10" s="138"/>
      <c r="AI10" s="138"/>
      <c r="AJ10" s="138"/>
      <c r="AK10" s="138"/>
      <c r="AL10" s="138"/>
      <c r="AM10" s="166" t="str">
        <f>IF(E10="","被保険者の郵便番号を７桁で入力してください","")</f>
        <v>被保険者の郵便番号を７桁で入力してください</v>
      </c>
    </row>
    <row r="11" spans="1:39" ht="27" customHeight="1" x14ac:dyDescent="0.15">
      <c r="A11" s="139">
        <v>13</v>
      </c>
      <c r="B11" s="186"/>
      <c r="C11" s="186"/>
      <c r="D11" s="169" t="s">
        <v>177</v>
      </c>
      <c r="E11" s="160"/>
      <c r="F11" s="165" t="s">
        <v>8</v>
      </c>
      <c r="G11" s="137"/>
      <c r="H11" s="137"/>
      <c r="I11" s="137"/>
      <c r="J11" s="137"/>
      <c r="K11" s="138"/>
      <c r="L11" s="138"/>
      <c r="M11" s="138"/>
      <c r="N11" s="138"/>
      <c r="O11" s="138"/>
      <c r="P11" s="138"/>
      <c r="Q11" s="139" t="s">
        <v>142</v>
      </c>
      <c r="R11" s="139"/>
      <c r="S11" s="138"/>
      <c r="T11" s="138"/>
      <c r="U11" s="138"/>
      <c r="V11" s="138"/>
      <c r="W11" s="138"/>
      <c r="X11" s="138"/>
      <c r="Y11" s="138"/>
      <c r="Z11" s="138"/>
      <c r="AA11" s="138"/>
      <c r="AB11" s="138"/>
      <c r="AC11" s="138"/>
      <c r="AD11" s="138"/>
      <c r="AE11" s="138"/>
      <c r="AF11" s="138"/>
      <c r="AG11" s="138"/>
      <c r="AH11" s="138"/>
      <c r="AI11" s="138"/>
      <c r="AJ11" s="138"/>
      <c r="AK11" s="138"/>
      <c r="AL11" s="138"/>
      <c r="AM11" s="166" t="str">
        <f>IF(E11="","被保険者の住所を入力してください","")</f>
        <v>被保険者の住所を入力してください</v>
      </c>
    </row>
    <row r="12" spans="1:39" ht="45" customHeight="1" x14ac:dyDescent="0.15">
      <c r="A12" s="139">
        <v>15</v>
      </c>
      <c r="B12" s="186"/>
      <c r="C12" s="186"/>
      <c r="D12" s="169" t="s">
        <v>442</v>
      </c>
      <c r="E12" s="161"/>
      <c r="F12" s="165" t="s">
        <v>14</v>
      </c>
      <c r="G12" s="137"/>
      <c r="H12" s="137"/>
      <c r="I12" s="137"/>
      <c r="J12" s="137"/>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66" t="str">
        <f>IF(E12="","被保険者氏名の連絡先電話番号（市外局番）を入力してください","")</f>
        <v>被保険者氏名の連絡先電話番号（市外局番）を入力してください</v>
      </c>
    </row>
    <row r="13" spans="1:39" ht="45" customHeight="1" x14ac:dyDescent="0.15">
      <c r="A13" s="139">
        <v>16</v>
      </c>
      <c r="B13" s="186"/>
      <c r="C13" s="186"/>
      <c r="D13" s="169" t="s">
        <v>443</v>
      </c>
      <c r="E13" s="161"/>
      <c r="F13" s="165" t="s">
        <v>15</v>
      </c>
      <c r="G13" s="137"/>
      <c r="H13" s="137"/>
      <c r="I13" s="137"/>
      <c r="J13" s="137"/>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66" t="str">
        <f>IF(E13="","被保険者氏名の連絡先電話番号（市内局番）を入力してください","")</f>
        <v>被保険者氏名の連絡先電話番号（市内局番）を入力してください</v>
      </c>
    </row>
    <row r="14" spans="1:39" ht="45" customHeight="1" x14ac:dyDescent="0.15">
      <c r="A14" s="139">
        <v>17</v>
      </c>
      <c r="B14" s="186"/>
      <c r="C14" s="186"/>
      <c r="D14" s="169" t="s">
        <v>444</v>
      </c>
      <c r="E14" s="161"/>
      <c r="F14" s="165" t="s">
        <v>16</v>
      </c>
      <c r="G14" s="137"/>
      <c r="H14" s="137"/>
      <c r="I14" s="137"/>
      <c r="J14" s="137"/>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66" t="str">
        <f>IF(E14="","被保険者氏名の連絡先電話番号（加入者番号）を入力してください","")</f>
        <v>被保険者氏名の連絡先電話番号（加入者番号）を入力してください</v>
      </c>
    </row>
    <row r="15" spans="1:39" ht="27" customHeight="1" x14ac:dyDescent="0.15">
      <c r="A15" s="139">
        <v>18</v>
      </c>
      <c r="B15" s="186"/>
      <c r="C15" s="186"/>
      <c r="D15" s="167" t="s">
        <v>17</v>
      </c>
      <c r="E15" s="158"/>
      <c r="F15" s="165" t="s">
        <v>13</v>
      </c>
      <c r="G15" s="137"/>
      <c r="H15" s="137"/>
      <c r="I15" s="137"/>
      <c r="J15" s="137"/>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66" t="str">
        <f>IF(E15="","主治医の同意を選択してください","")</f>
        <v>主治医の同意を選択してください</v>
      </c>
    </row>
    <row r="16" spans="1:39" ht="27" customHeight="1" x14ac:dyDescent="0.15">
      <c r="A16" s="139">
        <v>20</v>
      </c>
      <c r="B16" s="186"/>
      <c r="C16" s="186"/>
      <c r="D16" s="169" t="s">
        <v>18</v>
      </c>
      <c r="E16" s="160"/>
      <c r="F16" s="165" t="s">
        <v>8</v>
      </c>
      <c r="G16" s="137"/>
      <c r="H16" s="137"/>
      <c r="I16" s="137"/>
      <c r="J16" s="137"/>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66" t="str">
        <f>IF(E16="","医療機関名を入力してください","")</f>
        <v>医療機関名を入力してください</v>
      </c>
    </row>
    <row r="17" spans="1:39" ht="27" customHeight="1" x14ac:dyDescent="0.15">
      <c r="A17" s="139">
        <v>21</v>
      </c>
      <c r="B17" s="186"/>
      <c r="C17" s="186"/>
      <c r="D17" s="169" t="s">
        <v>19</v>
      </c>
      <c r="E17" s="160"/>
      <c r="F17" s="165" t="s">
        <v>8</v>
      </c>
      <c r="G17" s="137"/>
      <c r="H17" s="137"/>
      <c r="I17" s="137"/>
      <c r="J17" s="137"/>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66" t="str">
        <f>IF(E17="","医療機関所在地を入力してください","")</f>
        <v>医療機関所在地を入力してください</v>
      </c>
    </row>
    <row r="18" spans="1:39" ht="27" customHeight="1" x14ac:dyDescent="0.15">
      <c r="A18" s="139">
        <v>22</v>
      </c>
      <c r="B18" s="186"/>
      <c r="C18" s="186"/>
      <c r="D18" s="169" t="s">
        <v>20</v>
      </c>
      <c r="E18" s="161"/>
      <c r="F18" s="165" t="s">
        <v>14</v>
      </c>
      <c r="G18" s="137"/>
      <c r="H18" s="137"/>
      <c r="I18" s="137"/>
      <c r="J18" s="137"/>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66" t="str">
        <f>IF(E18="","医療機関電話番号（市外局番）を入力してください","")</f>
        <v>医療機関電話番号（市外局番）を入力してください</v>
      </c>
    </row>
    <row r="19" spans="1:39" ht="27" customHeight="1" x14ac:dyDescent="0.15">
      <c r="A19" s="139">
        <v>23</v>
      </c>
      <c r="B19" s="186"/>
      <c r="C19" s="186"/>
      <c r="D19" s="169" t="s">
        <v>21</v>
      </c>
      <c r="E19" s="161"/>
      <c r="F19" s="165" t="s">
        <v>15</v>
      </c>
      <c r="G19" s="137"/>
      <c r="H19" s="137"/>
      <c r="I19" s="137"/>
      <c r="J19" s="137"/>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66" t="str">
        <f>IF(E19="","医療機関電話番号（市内局番）を入力してください","")</f>
        <v>医療機関電話番号（市内局番）を入力してください</v>
      </c>
    </row>
    <row r="20" spans="1:39" ht="27" customHeight="1" x14ac:dyDescent="0.15">
      <c r="A20" s="139">
        <v>24</v>
      </c>
      <c r="B20" s="186"/>
      <c r="C20" s="186"/>
      <c r="D20" s="169" t="s">
        <v>22</v>
      </c>
      <c r="E20" s="161"/>
      <c r="F20" s="165" t="s">
        <v>16</v>
      </c>
      <c r="G20" s="137"/>
      <c r="H20" s="137"/>
      <c r="I20" s="137"/>
      <c r="J20" s="137"/>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66" t="str">
        <f>IF(E20="","医療機関電話番号（加入者番号）を入力してください","")</f>
        <v>医療機関電話番号（加入者番号）を入力してください</v>
      </c>
    </row>
    <row r="21" spans="1:39" ht="27" customHeight="1" x14ac:dyDescent="0.15">
      <c r="A21" s="139">
        <v>25</v>
      </c>
      <c r="B21" s="186"/>
      <c r="C21" s="186"/>
      <c r="D21" s="169" t="s">
        <v>23</v>
      </c>
      <c r="E21" s="161"/>
      <c r="F21" s="165" t="s">
        <v>14</v>
      </c>
      <c r="G21" s="137"/>
      <c r="H21" s="137"/>
      <c r="I21" s="137"/>
      <c r="J21" s="137"/>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66" t="str">
        <f>IF(E21="","医療機関ＦＡＸ番号（市外局番）を入力してください","")</f>
        <v>医療機関ＦＡＸ番号（市外局番）を入力してください</v>
      </c>
    </row>
    <row r="22" spans="1:39" ht="27" customHeight="1" x14ac:dyDescent="0.15">
      <c r="A22" s="139">
        <v>26</v>
      </c>
      <c r="B22" s="186"/>
      <c r="C22" s="186"/>
      <c r="D22" s="169" t="s">
        <v>24</v>
      </c>
      <c r="E22" s="161"/>
      <c r="F22" s="165" t="s">
        <v>15</v>
      </c>
      <c r="G22" s="137"/>
      <c r="H22" s="137"/>
      <c r="I22" s="137"/>
      <c r="J22" s="137"/>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66" t="str">
        <f>IF(E22="","医療機関ＦＡＸ番号（市内局番）を入力してください","")</f>
        <v>医療機関ＦＡＸ番号（市内局番）を入力してください</v>
      </c>
    </row>
    <row r="23" spans="1:39" ht="27" customHeight="1" x14ac:dyDescent="0.15">
      <c r="A23" s="139">
        <v>27</v>
      </c>
      <c r="B23" s="186"/>
      <c r="C23" s="186"/>
      <c r="D23" s="169" t="s">
        <v>25</v>
      </c>
      <c r="E23" s="161"/>
      <c r="F23" s="165" t="s">
        <v>16</v>
      </c>
      <c r="G23" s="137"/>
      <c r="H23" s="137"/>
      <c r="I23" s="137"/>
      <c r="J23" s="137"/>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66" t="str">
        <f>IF(E23="","医療機関ＦＡＸ番号（加入者番号）を入力してください","")</f>
        <v>医療機関ＦＡＸ番号（加入者番号）を入力してください</v>
      </c>
    </row>
    <row r="24" spans="1:39" ht="73.5" customHeight="1" x14ac:dyDescent="0.15">
      <c r="A24" s="139">
        <v>28</v>
      </c>
      <c r="B24" s="186" t="s">
        <v>26</v>
      </c>
      <c r="C24" s="186"/>
      <c r="D24" s="169" t="s">
        <v>27</v>
      </c>
      <c r="E24" s="156"/>
      <c r="F24" s="165" t="s">
        <v>445</v>
      </c>
      <c r="G24" s="137"/>
      <c r="H24" s="137"/>
      <c r="I24" s="137"/>
      <c r="J24" s="137"/>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66" t="str">
        <f>IF(E24="","最終診察日を入力してください","")</f>
        <v>最終診察日を入力してください</v>
      </c>
    </row>
    <row r="25" spans="1:39" ht="27" customHeight="1" x14ac:dyDescent="0.15">
      <c r="A25" s="139">
        <v>29</v>
      </c>
      <c r="B25" s="186"/>
      <c r="C25" s="186"/>
      <c r="D25" s="167" t="s">
        <v>28</v>
      </c>
      <c r="E25" s="158"/>
      <c r="F25" s="165" t="s">
        <v>13</v>
      </c>
      <c r="G25" s="137"/>
      <c r="H25" s="137"/>
      <c r="I25" s="137"/>
      <c r="J25" s="137"/>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66" t="str">
        <f>IF(E25="","意見書作成回数を選択してください","")</f>
        <v>意見書作成回数を選択してください</v>
      </c>
    </row>
    <row r="26" spans="1:39" ht="27" customHeight="1" x14ac:dyDescent="0.15">
      <c r="A26" s="139">
        <v>30</v>
      </c>
      <c r="B26" s="186"/>
      <c r="C26" s="186"/>
      <c r="D26" s="167" t="s">
        <v>29</v>
      </c>
      <c r="E26" s="158"/>
      <c r="F26" s="165" t="s">
        <v>13</v>
      </c>
      <c r="G26" s="146" t="b">
        <f>IF(E26="",FALSE,IF(E26="有",TRUE,FALSE))</f>
        <v>0</v>
      </c>
      <c r="H26" s="146" t="b">
        <f>IF(E26="",FALSE,IF(E26="無",TRUE,FALSE))</f>
        <v>0</v>
      </c>
      <c r="I26" s="137"/>
      <c r="J26" s="137"/>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66" t="str">
        <f>IF(E26="","他科受診の有無を選択してください",IF(AND(E26="無",OR(G27=TRUE,G28=TRUE,G29=TRUE,G30=TRUE,G31=TRUE,G32=TRUE,G33=TRUE,G34=TRUE,G35=TRUE,G36=TRUE,G37=TRUE,G38=TRUE,G39=TRUE)),"他科受診に「無」が選択されていますが、チェックが入っています",IF(AND(E26="有",G27=FALSE,G28=FALSE,G29=FALSE,G30=FALSE,G31=FALSE,G32=FALSE,G33=FALSE,G34=FALSE,G35=FALSE,G36=FALSE,G37=FALSE,G38=FALSE,G39=FALSE),"他科受診に「有」が選択されていますが、チェックがありません","")))</f>
        <v>他科受診の有無を選択してください</v>
      </c>
    </row>
    <row r="27" spans="1:39" ht="21" x14ac:dyDescent="0.15">
      <c r="A27" s="139">
        <v>31</v>
      </c>
      <c r="B27" s="186"/>
      <c r="C27" s="186"/>
      <c r="D27" s="187" t="s">
        <v>30</v>
      </c>
      <c r="E27" s="162"/>
      <c r="F27" s="188" t="s">
        <v>31</v>
      </c>
      <c r="G27" s="146" t="b">
        <v>0</v>
      </c>
      <c r="H27" s="146"/>
      <c r="I27" s="137"/>
      <c r="J27" s="137"/>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66" t="str">
        <f>IF(AND($G$26=FALSE,G27=TRUE),"他科受診が「無」になっていますがチェックが入っています","")</f>
        <v/>
      </c>
    </row>
    <row r="28" spans="1:39" ht="21" x14ac:dyDescent="0.15">
      <c r="A28" s="139">
        <v>32</v>
      </c>
      <c r="B28" s="186"/>
      <c r="C28" s="186"/>
      <c r="D28" s="187"/>
      <c r="E28" s="162"/>
      <c r="F28" s="188"/>
      <c r="G28" s="146" t="b">
        <v>0</v>
      </c>
      <c r="H28" s="146"/>
      <c r="I28" s="137"/>
      <c r="J28" s="137"/>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66" t="str">
        <f t="shared" ref="AM28:AM39" si="0">IF(AND($G$26=FALSE,G28=TRUE),"他科受診が「無」になっていますがチェックが入っています","")</f>
        <v/>
      </c>
    </row>
    <row r="29" spans="1:39" ht="21" x14ac:dyDescent="0.15">
      <c r="A29" s="139">
        <v>33</v>
      </c>
      <c r="B29" s="186"/>
      <c r="C29" s="186"/>
      <c r="D29" s="187"/>
      <c r="E29" s="162"/>
      <c r="F29" s="188"/>
      <c r="G29" s="146" t="b">
        <v>0</v>
      </c>
      <c r="H29" s="146"/>
      <c r="I29" s="137"/>
      <c r="J29" s="137"/>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66" t="str">
        <f t="shared" si="0"/>
        <v/>
      </c>
    </row>
    <row r="30" spans="1:39" ht="21" x14ac:dyDescent="0.15">
      <c r="A30" s="139">
        <v>34</v>
      </c>
      <c r="B30" s="186"/>
      <c r="C30" s="186"/>
      <c r="D30" s="187"/>
      <c r="E30" s="162"/>
      <c r="F30" s="188"/>
      <c r="G30" s="146" t="b">
        <v>0</v>
      </c>
      <c r="H30" s="146"/>
      <c r="I30" s="137"/>
      <c r="J30" s="137"/>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66" t="str">
        <f t="shared" si="0"/>
        <v/>
      </c>
    </row>
    <row r="31" spans="1:39" ht="21" x14ac:dyDescent="0.15">
      <c r="A31" s="139">
        <v>35</v>
      </c>
      <c r="B31" s="186"/>
      <c r="C31" s="186"/>
      <c r="D31" s="187"/>
      <c r="E31" s="162"/>
      <c r="F31" s="188"/>
      <c r="G31" s="146" t="b">
        <v>0</v>
      </c>
      <c r="H31" s="146"/>
      <c r="I31" s="137"/>
      <c r="J31" s="137"/>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66" t="str">
        <f t="shared" si="0"/>
        <v/>
      </c>
    </row>
    <row r="32" spans="1:39" ht="21" x14ac:dyDescent="0.15">
      <c r="A32" s="139">
        <v>36</v>
      </c>
      <c r="B32" s="186"/>
      <c r="C32" s="186"/>
      <c r="D32" s="187"/>
      <c r="E32" s="162"/>
      <c r="F32" s="188"/>
      <c r="G32" s="146" t="b">
        <v>0</v>
      </c>
      <c r="H32" s="146"/>
      <c r="I32" s="137"/>
      <c r="J32" s="137"/>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66" t="str">
        <f t="shared" si="0"/>
        <v/>
      </c>
    </row>
    <row r="33" spans="1:39" ht="21" x14ac:dyDescent="0.15">
      <c r="A33" s="139">
        <v>37</v>
      </c>
      <c r="B33" s="186"/>
      <c r="C33" s="186"/>
      <c r="D33" s="187"/>
      <c r="E33" s="162"/>
      <c r="F33" s="188"/>
      <c r="G33" s="146" t="b">
        <v>0</v>
      </c>
      <c r="H33" s="146"/>
      <c r="I33" s="137"/>
      <c r="J33" s="137"/>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66" t="str">
        <f t="shared" si="0"/>
        <v/>
      </c>
    </row>
    <row r="34" spans="1:39" ht="21" x14ac:dyDescent="0.15">
      <c r="A34" s="139">
        <v>38</v>
      </c>
      <c r="B34" s="186"/>
      <c r="C34" s="186"/>
      <c r="D34" s="187"/>
      <c r="E34" s="162"/>
      <c r="F34" s="188"/>
      <c r="G34" s="146" t="b">
        <v>0</v>
      </c>
      <c r="H34" s="146"/>
      <c r="I34" s="137"/>
      <c r="J34" s="137"/>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66" t="str">
        <f t="shared" si="0"/>
        <v/>
      </c>
    </row>
    <row r="35" spans="1:39" ht="21" x14ac:dyDescent="0.15">
      <c r="A35" s="139">
        <v>39</v>
      </c>
      <c r="B35" s="186"/>
      <c r="C35" s="186"/>
      <c r="D35" s="187"/>
      <c r="E35" s="162"/>
      <c r="F35" s="188"/>
      <c r="G35" s="146" t="b">
        <v>0</v>
      </c>
      <c r="H35" s="146"/>
      <c r="I35" s="137"/>
      <c r="J35" s="137"/>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66" t="str">
        <f t="shared" si="0"/>
        <v/>
      </c>
    </row>
    <row r="36" spans="1:39" ht="21" x14ac:dyDescent="0.15">
      <c r="A36" s="139">
        <v>40</v>
      </c>
      <c r="B36" s="186"/>
      <c r="C36" s="186"/>
      <c r="D36" s="187"/>
      <c r="E36" s="162"/>
      <c r="F36" s="188"/>
      <c r="G36" s="146" t="b">
        <v>0</v>
      </c>
      <c r="H36" s="146"/>
      <c r="I36" s="137"/>
      <c r="J36" s="137"/>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66" t="str">
        <f t="shared" si="0"/>
        <v/>
      </c>
    </row>
    <row r="37" spans="1:39" ht="21" x14ac:dyDescent="0.15">
      <c r="A37" s="139">
        <v>41</v>
      </c>
      <c r="B37" s="186"/>
      <c r="C37" s="186"/>
      <c r="D37" s="187"/>
      <c r="E37" s="162"/>
      <c r="F37" s="188"/>
      <c r="G37" s="146" t="b">
        <v>0</v>
      </c>
      <c r="H37" s="146"/>
      <c r="I37" s="137"/>
      <c r="J37" s="137"/>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66" t="str">
        <f t="shared" si="0"/>
        <v/>
      </c>
    </row>
    <row r="38" spans="1:39" ht="21" x14ac:dyDescent="0.15">
      <c r="A38" s="139">
        <v>42</v>
      </c>
      <c r="B38" s="186"/>
      <c r="C38" s="186"/>
      <c r="D38" s="187"/>
      <c r="E38" s="162"/>
      <c r="F38" s="188"/>
      <c r="G38" s="146" t="b">
        <v>0</v>
      </c>
      <c r="H38" s="146"/>
      <c r="I38" s="137"/>
      <c r="J38" s="137"/>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66" t="str">
        <f t="shared" si="0"/>
        <v/>
      </c>
    </row>
    <row r="39" spans="1:39" ht="21" x14ac:dyDescent="0.15">
      <c r="A39" s="139">
        <v>43</v>
      </c>
      <c r="B39" s="186"/>
      <c r="C39" s="186"/>
      <c r="D39" s="187"/>
      <c r="E39" s="162"/>
      <c r="F39" s="188"/>
      <c r="G39" s="146" t="b">
        <v>0</v>
      </c>
      <c r="H39" s="146"/>
      <c r="I39" s="137"/>
      <c r="J39" s="137"/>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66" t="str">
        <f t="shared" si="0"/>
        <v/>
      </c>
    </row>
    <row r="40" spans="1:39" ht="27" customHeight="1" x14ac:dyDescent="0.15">
      <c r="A40" s="139">
        <v>44</v>
      </c>
      <c r="B40" s="186"/>
      <c r="C40" s="186"/>
      <c r="D40" s="169" t="s">
        <v>32</v>
      </c>
      <c r="E40" s="160"/>
      <c r="F40" s="165" t="s">
        <v>33</v>
      </c>
      <c r="G40" s="137"/>
      <c r="H40" s="137"/>
      <c r="I40" s="137"/>
      <c r="J40" s="137"/>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66" t="str">
        <f>IF(AND(G39=TRUE,E40=""),"その他にチェックが入っていますが空白になっています","")</f>
        <v/>
      </c>
    </row>
    <row r="41" spans="1:39" ht="30" customHeight="1" x14ac:dyDescent="0.15">
      <c r="A41" s="139">
        <v>45</v>
      </c>
      <c r="B41" s="189" t="s">
        <v>34</v>
      </c>
      <c r="C41" s="186" t="s">
        <v>441</v>
      </c>
      <c r="D41" s="169" t="s">
        <v>35</v>
      </c>
      <c r="E41" s="160"/>
      <c r="F41" s="165" t="s">
        <v>8</v>
      </c>
      <c r="G41" s="137"/>
      <c r="H41" s="137"/>
      <c r="I41" s="137"/>
      <c r="J41" s="137"/>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66" t="str">
        <f>IF(E41="","診断名を入力してください","")</f>
        <v>診断名を入力してください</v>
      </c>
    </row>
    <row r="42" spans="1:39" ht="38.1" customHeight="1" x14ac:dyDescent="0.15">
      <c r="A42" s="139">
        <v>46</v>
      </c>
      <c r="B42" s="189"/>
      <c r="C42" s="186"/>
      <c r="D42" s="169" t="s">
        <v>36</v>
      </c>
      <c r="E42" s="156"/>
      <c r="F42" s="165" t="s">
        <v>437</v>
      </c>
      <c r="G42" s="137"/>
      <c r="H42" s="137"/>
      <c r="I42" s="137"/>
      <c r="J42" s="137"/>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66" t="str">
        <f>IF(E42="","発症年月日を入力してください（記入できない場合は 不詳 と入力してください）","")</f>
        <v>発症年月日を入力してください（記入できない場合は 不詳 と入力してください）</v>
      </c>
    </row>
    <row r="43" spans="1:39" ht="30" customHeight="1" x14ac:dyDescent="0.15">
      <c r="A43" s="139">
        <v>47</v>
      </c>
      <c r="B43" s="189"/>
      <c r="C43" s="186"/>
      <c r="D43" s="169" t="s">
        <v>37</v>
      </c>
      <c r="E43" s="160"/>
      <c r="F43" s="165" t="s">
        <v>8</v>
      </c>
      <c r="G43" s="137"/>
      <c r="H43" s="137"/>
      <c r="I43" s="137"/>
      <c r="J43" s="137"/>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66"/>
    </row>
    <row r="44" spans="1:39" ht="36" customHeight="1" x14ac:dyDescent="0.15">
      <c r="A44" s="139">
        <v>48</v>
      </c>
      <c r="B44" s="189"/>
      <c r="C44" s="186"/>
      <c r="D44" s="169" t="s">
        <v>36</v>
      </c>
      <c r="E44" s="156"/>
      <c r="F44" s="165" t="s">
        <v>437</v>
      </c>
      <c r="G44" s="137"/>
      <c r="H44" s="137"/>
      <c r="I44" s="137"/>
      <c r="J44" s="137"/>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66"/>
    </row>
    <row r="45" spans="1:39" ht="30" customHeight="1" x14ac:dyDescent="0.15">
      <c r="A45" s="139">
        <v>49</v>
      </c>
      <c r="B45" s="189"/>
      <c r="C45" s="186"/>
      <c r="D45" s="169" t="s">
        <v>38</v>
      </c>
      <c r="E45" s="160"/>
      <c r="F45" s="165" t="s">
        <v>8</v>
      </c>
      <c r="G45" s="137"/>
      <c r="H45" s="137"/>
      <c r="I45" s="137"/>
      <c r="J45" s="137"/>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66"/>
    </row>
    <row r="46" spans="1:39" ht="38.1" customHeight="1" x14ac:dyDescent="0.15">
      <c r="A46" s="139">
        <v>50</v>
      </c>
      <c r="B46" s="189"/>
      <c r="C46" s="186"/>
      <c r="D46" s="169" t="s">
        <v>36</v>
      </c>
      <c r="E46" s="156"/>
      <c r="F46" s="165" t="s">
        <v>437</v>
      </c>
      <c r="G46" s="137"/>
      <c r="H46" s="137"/>
      <c r="I46" s="137"/>
      <c r="J46" s="137"/>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66"/>
    </row>
    <row r="47" spans="1:39" ht="27" customHeight="1" x14ac:dyDescent="0.15">
      <c r="A47" s="139">
        <v>51</v>
      </c>
      <c r="B47" s="189"/>
      <c r="C47" s="186" t="s">
        <v>39</v>
      </c>
      <c r="D47" s="169" t="s">
        <v>40</v>
      </c>
      <c r="E47" s="158"/>
      <c r="F47" s="165" t="s">
        <v>13</v>
      </c>
      <c r="G47" s="137"/>
      <c r="H47" s="137"/>
      <c r="I47" s="137"/>
      <c r="J47" s="137"/>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66" t="str">
        <f>IF(E47="","症状としての安定性を選択してください","")</f>
        <v>症状としての安定性を選択してください</v>
      </c>
    </row>
    <row r="48" spans="1:39" ht="105.75" customHeight="1" x14ac:dyDescent="0.15">
      <c r="A48" s="139">
        <v>52</v>
      </c>
      <c r="B48" s="189"/>
      <c r="C48" s="186"/>
      <c r="D48" s="169" t="s">
        <v>41</v>
      </c>
      <c r="E48" s="178"/>
      <c r="F48" s="165" t="s">
        <v>42</v>
      </c>
      <c r="G48" s="137"/>
      <c r="H48" s="137"/>
      <c r="I48" s="137"/>
      <c r="J48" s="137"/>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66" t="str">
        <f>IF(AND(E47="不安定",E48=""),"不安定が選択されていますが空白になっています","")</f>
        <v/>
      </c>
    </row>
    <row r="49" spans="1:39" ht="227.25" customHeight="1" x14ac:dyDescent="0.15">
      <c r="A49" s="139">
        <v>53</v>
      </c>
      <c r="B49" s="189"/>
      <c r="C49" s="186" t="s">
        <v>43</v>
      </c>
      <c r="D49" s="186"/>
      <c r="E49" s="160"/>
      <c r="F49" s="180" t="s">
        <v>463</v>
      </c>
      <c r="G49" s="137"/>
      <c r="H49" s="137"/>
      <c r="I49" s="137"/>
      <c r="J49" s="137"/>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66" t="str">
        <f>IF(E49="","生活機能低下の直接原因となっている傷病または特定疾病の経過及び投薬内容を含む治療内容を入力してください","")</f>
        <v>生活機能低下の直接原因となっている傷病または特定疾病の経過及び投薬内容を含む治療内容を入力してください</v>
      </c>
    </row>
    <row r="50" spans="1:39" ht="21" x14ac:dyDescent="0.15">
      <c r="A50" s="139">
        <v>54</v>
      </c>
      <c r="B50" s="186" t="s">
        <v>44</v>
      </c>
      <c r="C50" s="186"/>
      <c r="D50" s="186" t="s">
        <v>45</v>
      </c>
      <c r="E50" s="162"/>
      <c r="F50" s="190" t="s">
        <v>31</v>
      </c>
      <c r="G50" s="137" t="b">
        <v>0</v>
      </c>
      <c r="H50" s="137"/>
      <c r="I50" s="137"/>
      <c r="J50" s="137"/>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66"/>
    </row>
    <row r="51" spans="1:39" ht="21" x14ac:dyDescent="0.15">
      <c r="A51" s="139">
        <v>55</v>
      </c>
      <c r="B51" s="186"/>
      <c r="C51" s="186"/>
      <c r="D51" s="186"/>
      <c r="E51" s="162"/>
      <c r="F51" s="190"/>
      <c r="G51" s="137" t="b">
        <v>0</v>
      </c>
      <c r="H51" s="137"/>
      <c r="I51" s="137"/>
      <c r="J51" s="137"/>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66"/>
    </row>
    <row r="52" spans="1:39" ht="21" x14ac:dyDescent="0.15">
      <c r="A52" s="139">
        <v>56</v>
      </c>
      <c r="B52" s="186"/>
      <c r="C52" s="186"/>
      <c r="D52" s="186"/>
      <c r="E52" s="162"/>
      <c r="F52" s="190"/>
      <c r="G52" s="137" t="b">
        <v>0</v>
      </c>
      <c r="H52" s="137"/>
      <c r="I52" s="137"/>
      <c r="J52" s="137"/>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66"/>
    </row>
    <row r="53" spans="1:39" ht="21" x14ac:dyDescent="0.15">
      <c r="A53" s="139">
        <v>57</v>
      </c>
      <c r="B53" s="186"/>
      <c r="C53" s="186"/>
      <c r="D53" s="186"/>
      <c r="E53" s="162"/>
      <c r="F53" s="190"/>
      <c r="G53" s="137" t="b">
        <v>0</v>
      </c>
      <c r="H53" s="137"/>
      <c r="I53" s="137"/>
      <c r="J53" s="137"/>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66"/>
    </row>
    <row r="54" spans="1:39" ht="21" x14ac:dyDescent="0.15">
      <c r="A54" s="139">
        <v>58</v>
      </c>
      <c r="B54" s="186"/>
      <c r="C54" s="186"/>
      <c r="D54" s="186"/>
      <c r="E54" s="162"/>
      <c r="F54" s="190"/>
      <c r="G54" s="137" t="b">
        <v>0</v>
      </c>
      <c r="H54" s="137"/>
      <c r="I54" s="137"/>
      <c r="J54" s="137"/>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66"/>
    </row>
    <row r="55" spans="1:39" ht="21" x14ac:dyDescent="0.15">
      <c r="A55" s="139">
        <v>59</v>
      </c>
      <c r="B55" s="186"/>
      <c r="C55" s="186"/>
      <c r="D55" s="186"/>
      <c r="E55" s="162"/>
      <c r="F55" s="190"/>
      <c r="G55" s="137" t="b">
        <v>0</v>
      </c>
      <c r="H55" s="137"/>
      <c r="I55" s="137"/>
      <c r="J55" s="137"/>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66"/>
    </row>
    <row r="56" spans="1:39" ht="21" x14ac:dyDescent="0.15">
      <c r="A56" s="139">
        <v>60</v>
      </c>
      <c r="B56" s="186"/>
      <c r="C56" s="186"/>
      <c r="D56" s="186"/>
      <c r="E56" s="162"/>
      <c r="F56" s="190"/>
      <c r="G56" s="137" t="b">
        <v>0</v>
      </c>
      <c r="H56" s="137"/>
      <c r="I56" s="137"/>
      <c r="J56" s="137"/>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66"/>
    </row>
    <row r="57" spans="1:39" ht="21" x14ac:dyDescent="0.15">
      <c r="A57" s="139">
        <v>61</v>
      </c>
      <c r="B57" s="186"/>
      <c r="C57" s="186"/>
      <c r="D57" s="186"/>
      <c r="E57" s="162"/>
      <c r="F57" s="190"/>
      <c r="G57" s="137" t="b">
        <v>0</v>
      </c>
      <c r="H57" s="137"/>
      <c r="I57" s="137"/>
      <c r="J57" s="137"/>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66"/>
    </row>
    <row r="58" spans="1:39" ht="21" x14ac:dyDescent="0.15">
      <c r="A58" s="139">
        <v>62</v>
      </c>
      <c r="B58" s="186"/>
      <c r="C58" s="186"/>
      <c r="D58" s="186"/>
      <c r="E58" s="162"/>
      <c r="F58" s="190"/>
      <c r="G58" s="137" t="b">
        <v>0</v>
      </c>
      <c r="H58" s="137"/>
      <c r="I58" s="137"/>
      <c r="J58" s="137"/>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66"/>
    </row>
    <row r="59" spans="1:39" ht="21" x14ac:dyDescent="0.15">
      <c r="A59" s="139">
        <v>63</v>
      </c>
      <c r="B59" s="186"/>
      <c r="C59" s="186"/>
      <c r="D59" s="186" t="s">
        <v>46</v>
      </c>
      <c r="E59" s="162"/>
      <c r="F59" s="190"/>
      <c r="G59" s="137" t="b">
        <v>0</v>
      </c>
      <c r="H59" s="137"/>
      <c r="I59" s="137"/>
      <c r="J59" s="137"/>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66"/>
    </row>
    <row r="60" spans="1:39" ht="21" x14ac:dyDescent="0.15">
      <c r="A60" s="139">
        <v>64</v>
      </c>
      <c r="B60" s="186"/>
      <c r="C60" s="186"/>
      <c r="D60" s="186"/>
      <c r="E60" s="162"/>
      <c r="F60" s="190"/>
      <c r="G60" s="137" t="b">
        <v>0</v>
      </c>
      <c r="H60" s="137"/>
      <c r="I60" s="137"/>
      <c r="J60" s="137"/>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66"/>
    </row>
    <row r="61" spans="1:39" ht="27" customHeight="1" x14ac:dyDescent="0.15">
      <c r="A61" s="139">
        <v>65</v>
      </c>
      <c r="B61" s="186"/>
      <c r="C61" s="186"/>
      <c r="D61" s="170" t="s">
        <v>47</v>
      </c>
      <c r="E61" s="162"/>
      <c r="F61" s="190"/>
      <c r="G61" s="137" t="b">
        <v>0</v>
      </c>
      <c r="H61" s="137"/>
      <c r="I61" s="137"/>
      <c r="J61" s="137"/>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66"/>
    </row>
    <row r="62" spans="1:39" ht="42.75" customHeight="1" x14ac:dyDescent="0.15">
      <c r="A62" s="139">
        <v>66</v>
      </c>
      <c r="B62" s="189" t="s">
        <v>48</v>
      </c>
      <c r="C62" s="191" t="s">
        <v>49</v>
      </c>
      <c r="D62" s="171" t="s">
        <v>50</v>
      </c>
      <c r="E62" s="158"/>
      <c r="F62" s="165" t="s">
        <v>13</v>
      </c>
      <c r="G62" s="137"/>
      <c r="H62" s="137"/>
      <c r="I62" s="137"/>
      <c r="J62" s="137"/>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66" t="str">
        <f>IF(E62="","障害高齢者の日常生活自立度が選択されていません","")</f>
        <v>障害高齢者の日常生活自立度が選択されていません</v>
      </c>
    </row>
    <row r="63" spans="1:39" ht="44.25" customHeight="1" x14ac:dyDescent="0.15">
      <c r="A63" s="139">
        <v>67</v>
      </c>
      <c r="B63" s="189"/>
      <c r="C63" s="191"/>
      <c r="D63" s="171" t="s">
        <v>175</v>
      </c>
      <c r="E63" s="158"/>
      <c r="F63" s="165" t="s">
        <v>13</v>
      </c>
      <c r="G63" s="137"/>
      <c r="H63" s="137"/>
      <c r="I63" s="137"/>
      <c r="J63" s="137"/>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66" t="str">
        <f>IF(E63="","認知症高齢者の日常生活自立度が選択されていません","")</f>
        <v>認知症高齢者の日常生活自立度が選択されていません</v>
      </c>
    </row>
    <row r="64" spans="1:39" ht="27" customHeight="1" x14ac:dyDescent="0.15">
      <c r="A64" s="139">
        <v>68</v>
      </c>
      <c r="B64" s="189"/>
      <c r="C64" s="192" t="s">
        <v>51</v>
      </c>
      <c r="D64" s="172" t="s">
        <v>52</v>
      </c>
      <c r="E64" s="158"/>
      <c r="F64" s="165" t="s">
        <v>13</v>
      </c>
      <c r="G64" s="137"/>
      <c r="H64" s="137"/>
      <c r="I64" s="137"/>
      <c r="J64" s="137"/>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66" t="str">
        <f>IF(E64="","短期記憶が選択されていません","")</f>
        <v>短期記憶が選択されていません</v>
      </c>
    </row>
    <row r="65" spans="1:39" ht="45" customHeight="1" x14ac:dyDescent="0.15">
      <c r="A65" s="139">
        <v>69</v>
      </c>
      <c r="B65" s="189"/>
      <c r="C65" s="192"/>
      <c r="D65" s="172" t="s">
        <v>233</v>
      </c>
      <c r="E65" s="158"/>
      <c r="F65" s="165" t="s">
        <v>13</v>
      </c>
      <c r="G65" s="137"/>
      <c r="H65" s="137"/>
      <c r="I65" s="137"/>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66" t="str">
        <f>IF(E65="","認知能力が選択されていません","")</f>
        <v>認知能力が選択されていません</v>
      </c>
    </row>
    <row r="66" spans="1:39" ht="27" customHeight="1" x14ac:dyDescent="0.15">
      <c r="A66" s="139">
        <v>70</v>
      </c>
      <c r="B66" s="189"/>
      <c r="C66" s="192"/>
      <c r="D66" s="172" t="s">
        <v>234</v>
      </c>
      <c r="E66" s="158"/>
      <c r="F66" s="165" t="s">
        <v>13</v>
      </c>
      <c r="G66" s="137"/>
      <c r="H66" s="137"/>
      <c r="I66" s="137"/>
      <c r="J66" s="137"/>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66" t="str">
        <f>IF(E66="","伝達能力が選択されていません","")</f>
        <v>伝達能力が選択されていません</v>
      </c>
    </row>
    <row r="67" spans="1:39" ht="27" customHeight="1" x14ac:dyDescent="0.15">
      <c r="A67" s="139">
        <v>71</v>
      </c>
      <c r="B67" s="189"/>
      <c r="C67" s="192" t="s">
        <v>53</v>
      </c>
      <c r="D67" s="192"/>
      <c r="E67" s="158"/>
      <c r="F67" s="165" t="s">
        <v>13</v>
      </c>
      <c r="G67" s="137"/>
      <c r="H67" s="137"/>
      <c r="I67" s="137"/>
      <c r="J67" s="137"/>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c r="AL67" s="138"/>
      <c r="AM67" s="166" t="str">
        <f>IF(E67="","認知症の周辺症状が選択されていません",IF(AND(E67="有",AND(G68=FALSE,G69=FALSE,G70=FALSE,G71=FALSE,G72=FALSE,G73=FALSE,G74=FALSE,G75=FALSE,G76=FALSE,G77=FALSE,G78=FALSE,G79=FALSE)),"有が選択されていますがチェックがありません",IF(AND(E67="無",OR(G68=TRUE,G69=TRUE,G70=TRUE,G71=TRUE,G72=TRUE,G73=TRUE,G74=TRUE,G75=TRUE,G76=TRUE,G77=TRUE,G78=TRUE,G79=TRUE)),"無が選択されていますがチェックがあります","")))</f>
        <v>認知症の周辺症状が選択されていません</v>
      </c>
    </row>
    <row r="68" spans="1:39" ht="21" x14ac:dyDescent="0.15">
      <c r="A68" s="139">
        <v>72</v>
      </c>
      <c r="B68" s="189"/>
      <c r="C68" s="192"/>
      <c r="D68" s="192"/>
      <c r="E68" s="162"/>
      <c r="F68" s="165" t="s">
        <v>31</v>
      </c>
      <c r="G68" s="137" t="b">
        <v>0</v>
      </c>
      <c r="H68" s="137"/>
      <c r="I68" s="137"/>
      <c r="J68" s="137"/>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c r="AL68" s="138"/>
      <c r="AM68" s="166"/>
    </row>
    <row r="69" spans="1:39" ht="21" x14ac:dyDescent="0.15">
      <c r="A69" s="139">
        <v>73</v>
      </c>
      <c r="B69" s="189"/>
      <c r="C69" s="192"/>
      <c r="D69" s="192"/>
      <c r="E69" s="162"/>
      <c r="F69" s="165"/>
      <c r="G69" s="137" t="b">
        <v>0</v>
      </c>
      <c r="H69" s="137"/>
      <c r="I69" s="137"/>
      <c r="J69" s="137"/>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8"/>
      <c r="AM69" s="166"/>
    </row>
    <row r="70" spans="1:39" ht="21" x14ac:dyDescent="0.15">
      <c r="A70" s="139">
        <v>74</v>
      </c>
      <c r="B70" s="189"/>
      <c r="C70" s="192"/>
      <c r="D70" s="192"/>
      <c r="E70" s="162"/>
      <c r="F70" s="165"/>
      <c r="G70" s="137" t="b">
        <v>0</v>
      </c>
      <c r="H70" s="137"/>
      <c r="I70" s="137"/>
      <c r="J70" s="137"/>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c r="AL70" s="138"/>
      <c r="AM70" s="166"/>
    </row>
    <row r="71" spans="1:39" ht="21" x14ac:dyDescent="0.15">
      <c r="A71" s="139">
        <v>75</v>
      </c>
      <c r="B71" s="189"/>
      <c r="C71" s="192"/>
      <c r="D71" s="192"/>
      <c r="E71" s="162"/>
      <c r="F71" s="165"/>
      <c r="G71" s="137" t="b">
        <v>0</v>
      </c>
      <c r="H71" s="137"/>
      <c r="I71" s="137"/>
      <c r="J71" s="137"/>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8"/>
      <c r="AM71" s="166"/>
    </row>
    <row r="72" spans="1:39" ht="21" x14ac:dyDescent="0.15">
      <c r="A72" s="139">
        <v>76</v>
      </c>
      <c r="B72" s="189"/>
      <c r="C72" s="192"/>
      <c r="D72" s="192"/>
      <c r="E72" s="162"/>
      <c r="F72" s="165"/>
      <c r="G72" s="137" t="b">
        <v>0</v>
      </c>
      <c r="H72" s="137"/>
      <c r="I72" s="137"/>
      <c r="J72" s="137"/>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c r="AI72" s="138"/>
      <c r="AJ72" s="138"/>
      <c r="AK72" s="138"/>
      <c r="AL72" s="138"/>
      <c r="AM72" s="166"/>
    </row>
    <row r="73" spans="1:39" ht="21" x14ac:dyDescent="0.15">
      <c r="A73" s="139">
        <v>77</v>
      </c>
      <c r="B73" s="189"/>
      <c r="C73" s="192"/>
      <c r="D73" s="192"/>
      <c r="E73" s="162"/>
      <c r="F73" s="165"/>
      <c r="G73" s="137" t="b">
        <v>0</v>
      </c>
      <c r="H73" s="137"/>
      <c r="I73" s="137"/>
      <c r="J73" s="137"/>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138"/>
      <c r="AK73" s="138"/>
      <c r="AL73" s="138"/>
      <c r="AM73" s="166"/>
    </row>
    <row r="74" spans="1:39" ht="21" x14ac:dyDescent="0.15">
      <c r="A74" s="139">
        <v>78</v>
      </c>
      <c r="B74" s="189"/>
      <c r="C74" s="192"/>
      <c r="D74" s="192"/>
      <c r="E74" s="162"/>
      <c r="F74" s="165"/>
      <c r="G74" s="137" t="b">
        <v>0</v>
      </c>
      <c r="H74" s="137"/>
      <c r="I74" s="137"/>
      <c r="J74" s="137"/>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8"/>
      <c r="AL74" s="138"/>
      <c r="AM74" s="166"/>
    </row>
    <row r="75" spans="1:39" ht="21" x14ac:dyDescent="0.15">
      <c r="A75" s="139">
        <v>79</v>
      </c>
      <c r="B75" s="189"/>
      <c r="C75" s="192"/>
      <c r="D75" s="192"/>
      <c r="E75" s="162"/>
      <c r="F75" s="165"/>
      <c r="G75" s="137" t="b">
        <v>0</v>
      </c>
      <c r="H75" s="137"/>
      <c r="I75" s="137"/>
      <c r="J75" s="137"/>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c r="AM75" s="166"/>
    </row>
    <row r="76" spans="1:39" ht="21" x14ac:dyDescent="0.15">
      <c r="A76" s="139">
        <v>80</v>
      </c>
      <c r="B76" s="189"/>
      <c r="C76" s="192"/>
      <c r="D76" s="192"/>
      <c r="E76" s="162"/>
      <c r="F76" s="165"/>
      <c r="G76" s="137" t="b">
        <v>0</v>
      </c>
      <c r="H76" s="137"/>
      <c r="I76" s="137"/>
      <c r="J76" s="137"/>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166"/>
    </row>
    <row r="77" spans="1:39" ht="21" x14ac:dyDescent="0.15">
      <c r="A77" s="139">
        <v>81</v>
      </c>
      <c r="B77" s="189"/>
      <c r="C77" s="192"/>
      <c r="D77" s="192"/>
      <c r="E77" s="162"/>
      <c r="F77" s="165"/>
      <c r="G77" s="137" t="b">
        <v>0</v>
      </c>
      <c r="H77" s="137"/>
      <c r="I77" s="137"/>
      <c r="J77" s="137"/>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66"/>
    </row>
    <row r="78" spans="1:39" ht="21" x14ac:dyDescent="0.15">
      <c r="A78" s="139">
        <v>82</v>
      </c>
      <c r="B78" s="189"/>
      <c r="C78" s="192"/>
      <c r="D78" s="192"/>
      <c r="E78" s="162"/>
      <c r="F78" s="165"/>
      <c r="G78" s="137" t="b">
        <v>0</v>
      </c>
      <c r="H78" s="137"/>
      <c r="I78" s="137"/>
      <c r="J78" s="137"/>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8"/>
      <c r="AL78" s="138"/>
      <c r="AM78" s="166"/>
    </row>
    <row r="79" spans="1:39" ht="21" x14ac:dyDescent="0.15">
      <c r="A79" s="139">
        <v>83</v>
      </c>
      <c r="B79" s="189"/>
      <c r="C79" s="192"/>
      <c r="D79" s="192"/>
      <c r="E79" s="162"/>
      <c r="F79" s="165"/>
      <c r="G79" s="137" t="b">
        <v>0</v>
      </c>
      <c r="H79" s="137"/>
      <c r="I79" s="137"/>
      <c r="J79" s="137"/>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8"/>
      <c r="AL79" s="138"/>
      <c r="AM79" s="166"/>
    </row>
    <row r="80" spans="1:39" ht="27" customHeight="1" x14ac:dyDescent="0.15">
      <c r="A80" s="139">
        <v>84</v>
      </c>
      <c r="B80" s="189"/>
      <c r="C80" s="192"/>
      <c r="D80" s="192"/>
      <c r="E80" s="160"/>
      <c r="F80" s="165" t="s">
        <v>8</v>
      </c>
      <c r="G80" s="137"/>
      <c r="H80" s="137"/>
      <c r="I80" s="137"/>
      <c r="J80" s="137"/>
      <c r="K80" s="138"/>
      <c r="L80" s="138"/>
      <c r="M80" s="138"/>
      <c r="N80" s="138"/>
      <c r="O80" s="138"/>
      <c r="P80" s="138"/>
      <c r="Q80" s="138"/>
      <c r="R80" s="138"/>
      <c r="S80" s="138"/>
      <c r="T80" s="138"/>
      <c r="U80" s="138"/>
      <c r="V80" s="138"/>
      <c r="W80" s="138"/>
      <c r="X80" s="138"/>
      <c r="Y80" s="138"/>
      <c r="Z80" s="138"/>
      <c r="AA80" s="138"/>
      <c r="AB80" s="138"/>
      <c r="AC80" s="138"/>
      <c r="AD80" s="138"/>
      <c r="AE80" s="138"/>
      <c r="AF80" s="138"/>
      <c r="AG80" s="138"/>
      <c r="AH80" s="138"/>
      <c r="AI80" s="138"/>
      <c r="AJ80" s="138"/>
      <c r="AK80" s="138"/>
      <c r="AL80" s="138"/>
      <c r="AM80" s="166" t="str">
        <f>IF(AND(G79=TRUE,E80=""),"その他にチェックが入っていますが入力がありません","")</f>
        <v/>
      </c>
    </row>
    <row r="81" spans="1:39" ht="27" customHeight="1" x14ac:dyDescent="0.15">
      <c r="A81" s="139">
        <v>85</v>
      </c>
      <c r="B81" s="189"/>
      <c r="C81" s="186" t="s">
        <v>54</v>
      </c>
      <c r="D81" s="169" t="s">
        <v>55</v>
      </c>
      <c r="E81" s="158"/>
      <c r="F81" s="165" t="s">
        <v>13</v>
      </c>
      <c r="G81" s="137"/>
      <c r="H81" s="137"/>
      <c r="I81" s="137"/>
      <c r="J81" s="137"/>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66" t="str">
        <f>IF(E81="","その他の精神・神経症状の有無が選択されていません","")</f>
        <v>その他の精神・神経症状の有無が選択されていません</v>
      </c>
    </row>
    <row r="82" spans="1:39" ht="27" customHeight="1" x14ac:dyDescent="0.15">
      <c r="A82" s="139">
        <v>86</v>
      </c>
      <c r="B82" s="189"/>
      <c r="C82" s="186"/>
      <c r="D82" s="169" t="s">
        <v>56</v>
      </c>
      <c r="E82" s="160"/>
      <c r="F82" s="165" t="s">
        <v>8</v>
      </c>
      <c r="G82" s="137"/>
      <c r="H82" s="137"/>
      <c r="I82" s="137"/>
      <c r="J82" s="137"/>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c r="AL82" s="138"/>
      <c r="AM82" s="166" t="str">
        <f>IF(AND(E81="有",E82=""),"その他の精神・神経症状に有が選択されていますが症状名の入力がありません","")</f>
        <v/>
      </c>
    </row>
    <row r="83" spans="1:39" ht="27" customHeight="1" x14ac:dyDescent="0.15">
      <c r="A83" s="139">
        <v>87</v>
      </c>
      <c r="B83" s="189"/>
      <c r="C83" s="186"/>
      <c r="D83" s="169" t="s">
        <v>57</v>
      </c>
      <c r="E83" s="158"/>
      <c r="F83" s="165" t="s">
        <v>13</v>
      </c>
      <c r="G83" s="137"/>
      <c r="H83" s="137"/>
      <c r="I83" s="137"/>
      <c r="J83" s="137"/>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c r="AL83" s="138"/>
      <c r="AM83" s="166" t="str">
        <f>IF(AND(E81="有",E83=""),"その他の精神・神経症状に有が選択されていますが専門医受診の有無が選択されていません","")</f>
        <v/>
      </c>
    </row>
    <row r="84" spans="1:39" ht="27" customHeight="1" x14ac:dyDescent="0.15">
      <c r="A84" s="139">
        <v>88</v>
      </c>
      <c r="B84" s="189"/>
      <c r="C84" s="186"/>
      <c r="D84" s="169" t="s">
        <v>30</v>
      </c>
      <c r="E84" s="160"/>
      <c r="F84" s="165" t="s">
        <v>8</v>
      </c>
      <c r="G84" s="137"/>
      <c r="H84" s="137"/>
      <c r="I84" s="137"/>
      <c r="J84" s="137"/>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c r="AM84" s="166" t="str">
        <f>IF(AND(E83="有",E84=""),"専門医受診の有無が有になっていますが入力がありません","")</f>
        <v/>
      </c>
    </row>
    <row r="85" spans="1:39" ht="27" customHeight="1" x14ac:dyDescent="0.15">
      <c r="A85" s="139">
        <v>89</v>
      </c>
      <c r="B85" s="189"/>
      <c r="C85" s="186" t="s">
        <v>58</v>
      </c>
      <c r="D85" s="169" t="s">
        <v>59</v>
      </c>
      <c r="E85" s="158"/>
      <c r="F85" s="165" t="s">
        <v>13</v>
      </c>
      <c r="G85" s="147"/>
      <c r="H85" s="146"/>
      <c r="I85" s="137"/>
      <c r="J85" s="137"/>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c r="AM85" s="166" t="str">
        <f>IF(E85="","利き腕が選択されていません","")</f>
        <v>利き腕が選択されていません</v>
      </c>
    </row>
    <row r="86" spans="1:39" ht="27" customHeight="1" x14ac:dyDescent="0.15">
      <c r="A86" s="139">
        <v>90</v>
      </c>
      <c r="B86" s="189"/>
      <c r="C86" s="186"/>
      <c r="D86" s="169" t="s">
        <v>60</v>
      </c>
      <c r="E86" s="163"/>
      <c r="F86" s="165"/>
      <c r="G86" s="137"/>
      <c r="H86" s="137"/>
      <c r="I86" s="137"/>
      <c r="J86" s="137"/>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38"/>
      <c r="AK86" s="138"/>
      <c r="AL86" s="138"/>
      <c r="AM86" s="166" t="str">
        <f>IF(E86="","身長を入力してください","")</f>
        <v>身長を入力してください</v>
      </c>
    </row>
    <row r="87" spans="1:39" ht="27" customHeight="1" x14ac:dyDescent="0.15">
      <c r="A87" s="139">
        <v>91</v>
      </c>
      <c r="B87" s="189"/>
      <c r="C87" s="186"/>
      <c r="D87" s="169" t="s">
        <v>61</v>
      </c>
      <c r="E87" s="159"/>
      <c r="F87" s="165"/>
      <c r="G87" s="137"/>
      <c r="H87" s="137"/>
      <c r="I87" s="137"/>
      <c r="J87" s="137"/>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38"/>
      <c r="AJ87" s="138"/>
      <c r="AK87" s="138"/>
      <c r="AL87" s="138"/>
      <c r="AM87" s="166" t="str">
        <f>IF(E87="","体重を入力してください","")</f>
        <v>体重を入力してください</v>
      </c>
    </row>
    <row r="88" spans="1:39" ht="27" customHeight="1" x14ac:dyDescent="0.15">
      <c r="A88" s="139">
        <v>92</v>
      </c>
      <c r="B88" s="189"/>
      <c r="C88" s="186"/>
      <c r="D88" s="169" t="s">
        <v>62</v>
      </c>
      <c r="E88" s="158"/>
      <c r="F88" s="165" t="s">
        <v>322</v>
      </c>
      <c r="G88" s="137"/>
      <c r="H88" s="137"/>
      <c r="I88" s="137"/>
      <c r="J88" s="137"/>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c r="AH88" s="138"/>
      <c r="AI88" s="138"/>
      <c r="AJ88" s="138"/>
      <c r="AK88" s="138"/>
      <c r="AL88" s="138"/>
      <c r="AM88" s="166" t="str">
        <f>IF(E88="","体重の変化を選択してください","")</f>
        <v>体重の変化を選択してください</v>
      </c>
    </row>
    <row r="89" spans="1:39" ht="27" customHeight="1" x14ac:dyDescent="0.15">
      <c r="A89" s="139">
        <v>93</v>
      </c>
      <c r="B89" s="189"/>
      <c r="C89" s="186" t="s">
        <v>63</v>
      </c>
      <c r="D89" s="169" t="s">
        <v>63</v>
      </c>
      <c r="E89" s="160"/>
      <c r="F89" s="165" t="s">
        <v>322</v>
      </c>
      <c r="G89" s="137"/>
      <c r="H89" s="137"/>
      <c r="I89" s="137"/>
      <c r="J89" s="137"/>
      <c r="K89" s="138"/>
      <c r="L89" s="138"/>
      <c r="M89" s="138"/>
      <c r="N89" s="138"/>
      <c r="O89" s="138"/>
      <c r="P89" s="138"/>
      <c r="Q89" s="138"/>
      <c r="R89" s="138"/>
      <c r="S89" s="138"/>
      <c r="T89" s="138"/>
      <c r="U89" s="138"/>
      <c r="V89" s="138"/>
      <c r="W89" s="138"/>
      <c r="X89" s="138"/>
      <c r="Y89" s="138"/>
      <c r="Z89" s="138"/>
      <c r="AA89" s="138"/>
      <c r="AB89" s="138"/>
      <c r="AC89" s="138"/>
      <c r="AD89" s="138"/>
      <c r="AE89" s="138"/>
      <c r="AF89" s="138"/>
      <c r="AG89" s="138"/>
      <c r="AH89" s="138"/>
      <c r="AI89" s="138"/>
      <c r="AJ89" s="138"/>
      <c r="AK89" s="138"/>
      <c r="AL89" s="138"/>
      <c r="AM89" s="166" t="str">
        <f>IF(E89="","四肢欠損を選択してください","")</f>
        <v>四肢欠損を選択してください</v>
      </c>
    </row>
    <row r="90" spans="1:39" ht="27" customHeight="1" x14ac:dyDescent="0.15">
      <c r="A90" s="139">
        <v>94</v>
      </c>
      <c r="B90" s="189"/>
      <c r="C90" s="186"/>
      <c r="D90" s="169" t="s">
        <v>64</v>
      </c>
      <c r="E90" s="160"/>
      <c r="F90" s="165" t="s">
        <v>8</v>
      </c>
      <c r="G90" s="137"/>
      <c r="H90" s="137"/>
      <c r="I90" s="137"/>
      <c r="J90" s="137"/>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138"/>
      <c r="AL90" s="138"/>
      <c r="AM90" s="166" t="str">
        <f>IF(AND(E89="有",E90=""),"四肢欠損に有が選択されていますが部位の入力がありません","")</f>
        <v/>
      </c>
    </row>
    <row r="91" spans="1:39" ht="27" customHeight="1" x14ac:dyDescent="0.15">
      <c r="A91" s="139">
        <v>95</v>
      </c>
      <c r="B91" s="189"/>
      <c r="C91" s="186" t="s">
        <v>65</v>
      </c>
      <c r="D91" s="169" t="s">
        <v>66</v>
      </c>
      <c r="E91" s="158"/>
      <c r="F91" s="165" t="s">
        <v>13</v>
      </c>
      <c r="G91" s="137"/>
      <c r="H91" s="137"/>
      <c r="I91" s="137"/>
      <c r="J91" s="137"/>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138"/>
      <c r="AJ91" s="138"/>
      <c r="AK91" s="138"/>
      <c r="AL91" s="138"/>
      <c r="AM91" s="166" t="str">
        <f>IF(E91="","右上肢の麻痺の状態を選択してください","")</f>
        <v>右上肢の麻痺の状態を選択してください</v>
      </c>
    </row>
    <row r="92" spans="1:39" ht="27" customHeight="1" x14ac:dyDescent="0.15">
      <c r="A92" s="139">
        <v>96</v>
      </c>
      <c r="B92" s="189"/>
      <c r="C92" s="186"/>
      <c r="D92" s="169" t="s">
        <v>67</v>
      </c>
      <c r="E92" s="158"/>
      <c r="F92" s="165" t="s">
        <v>13</v>
      </c>
      <c r="G92" s="137"/>
      <c r="H92" s="137"/>
      <c r="I92" s="137"/>
      <c r="J92" s="137"/>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166" t="str">
        <f>IF(E92="","左上肢の麻痺の状態を選択してください","")</f>
        <v>左上肢の麻痺の状態を選択してください</v>
      </c>
    </row>
    <row r="93" spans="1:39" ht="27" customHeight="1" x14ac:dyDescent="0.15">
      <c r="A93" s="139">
        <v>97</v>
      </c>
      <c r="B93" s="189"/>
      <c r="C93" s="186"/>
      <c r="D93" s="169" t="s">
        <v>68</v>
      </c>
      <c r="E93" s="158"/>
      <c r="F93" s="165" t="s">
        <v>13</v>
      </c>
      <c r="G93" s="137"/>
      <c r="H93" s="137"/>
      <c r="I93" s="137"/>
      <c r="J93" s="137"/>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138"/>
      <c r="AL93" s="138"/>
      <c r="AM93" s="166" t="str">
        <f>IF(E93="","右下肢の麻痺の状態を選択してください","")</f>
        <v>右下肢の麻痺の状態を選択してください</v>
      </c>
    </row>
    <row r="94" spans="1:39" ht="27" customHeight="1" x14ac:dyDescent="0.15">
      <c r="A94" s="139">
        <v>98</v>
      </c>
      <c r="B94" s="189"/>
      <c r="C94" s="186"/>
      <c r="D94" s="169" t="s">
        <v>69</v>
      </c>
      <c r="E94" s="158"/>
      <c r="F94" s="165" t="s">
        <v>13</v>
      </c>
      <c r="G94" s="137"/>
      <c r="H94" s="137"/>
      <c r="I94" s="137"/>
      <c r="J94" s="137"/>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166" t="str">
        <f>IF(E94="","左下肢の麻痺の状態を選択してください","")</f>
        <v>左下肢の麻痺の状態を選択してください</v>
      </c>
    </row>
    <row r="95" spans="1:39" ht="27" customHeight="1" x14ac:dyDescent="0.15">
      <c r="A95" s="139">
        <v>99</v>
      </c>
      <c r="B95" s="189"/>
      <c r="C95" s="186"/>
      <c r="D95" s="169" t="s">
        <v>70</v>
      </c>
      <c r="E95" s="158"/>
      <c r="F95" s="165" t="s">
        <v>13</v>
      </c>
      <c r="G95" s="137"/>
      <c r="H95" s="137"/>
      <c r="I95" s="137"/>
      <c r="J95" s="137"/>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138"/>
      <c r="AJ95" s="138"/>
      <c r="AK95" s="138"/>
      <c r="AL95" s="138"/>
      <c r="AM95" s="166" t="str">
        <f>IF(E95="","その他の麻痺の状態を選択してください","")</f>
        <v>その他の麻痺の状態を選択してください</v>
      </c>
    </row>
    <row r="96" spans="1:39" ht="27" customHeight="1" x14ac:dyDescent="0.15">
      <c r="A96" s="139">
        <v>100</v>
      </c>
      <c r="B96" s="189"/>
      <c r="C96" s="186"/>
      <c r="D96" s="169" t="s">
        <v>456</v>
      </c>
      <c r="E96" s="160"/>
      <c r="F96" s="165" t="s">
        <v>8</v>
      </c>
      <c r="G96" s="137"/>
      <c r="H96" s="137"/>
      <c r="I96" s="137"/>
      <c r="J96" s="137"/>
      <c r="K96" s="138"/>
      <c r="L96" s="138"/>
      <c r="M96" s="138"/>
      <c r="N96" s="138"/>
      <c r="O96" s="138"/>
      <c r="P96" s="138"/>
      <c r="Q96" s="138"/>
      <c r="R96" s="138"/>
      <c r="S96" s="138"/>
      <c r="T96" s="138"/>
      <c r="U96" s="138"/>
      <c r="V96" s="138"/>
      <c r="W96" s="138"/>
      <c r="X96" s="138"/>
      <c r="Y96" s="138"/>
      <c r="Z96" s="138"/>
      <c r="AA96" s="138"/>
      <c r="AB96" s="138"/>
      <c r="AC96" s="138"/>
      <c r="AD96" s="138"/>
      <c r="AE96" s="138"/>
      <c r="AF96" s="138"/>
      <c r="AG96" s="138"/>
      <c r="AH96" s="138"/>
      <c r="AI96" s="138"/>
      <c r="AJ96" s="138"/>
      <c r="AK96" s="138"/>
      <c r="AL96" s="138"/>
      <c r="AM96" s="166" t="str">
        <f>IF(E95="","",IF(AND(NOT(E95="なし"),E96=""),"その他の麻痺に"&amp;E95&amp;"が選択されていますが部位の入力がありません",""))</f>
        <v/>
      </c>
    </row>
    <row r="97" spans="1:39" ht="27" customHeight="1" x14ac:dyDescent="0.15">
      <c r="A97" s="139">
        <v>101</v>
      </c>
      <c r="B97" s="189"/>
      <c r="C97" s="186" t="s">
        <v>71</v>
      </c>
      <c r="D97" s="169" t="s">
        <v>71</v>
      </c>
      <c r="E97" s="158"/>
      <c r="F97" s="165" t="s">
        <v>13</v>
      </c>
      <c r="G97" s="137"/>
      <c r="H97" s="137"/>
      <c r="I97" s="137"/>
      <c r="J97" s="137"/>
      <c r="K97" s="138"/>
      <c r="L97" s="138"/>
      <c r="M97" s="138"/>
      <c r="N97" s="138"/>
      <c r="O97" s="138"/>
      <c r="P97" s="138"/>
      <c r="Q97" s="138"/>
      <c r="R97" s="138"/>
      <c r="S97" s="138"/>
      <c r="T97" s="138"/>
      <c r="U97" s="138"/>
      <c r="V97" s="138"/>
      <c r="W97" s="138"/>
      <c r="X97" s="138"/>
      <c r="Y97" s="138"/>
      <c r="Z97" s="138"/>
      <c r="AA97" s="138"/>
      <c r="AB97" s="138"/>
      <c r="AC97" s="138"/>
      <c r="AD97" s="138"/>
      <c r="AE97" s="138"/>
      <c r="AF97" s="138"/>
      <c r="AG97" s="138"/>
      <c r="AH97" s="138"/>
      <c r="AI97" s="138"/>
      <c r="AJ97" s="138"/>
      <c r="AK97" s="138"/>
      <c r="AL97" s="138"/>
      <c r="AM97" s="166" t="str">
        <f>IF(E97="","筋力の低下を選択してください","")</f>
        <v>筋力の低下を選択してください</v>
      </c>
    </row>
    <row r="98" spans="1:39" ht="27" customHeight="1" x14ac:dyDescent="0.15">
      <c r="A98" s="139">
        <v>102</v>
      </c>
      <c r="B98" s="189"/>
      <c r="C98" s="186"/>
      <c r="D98" s="169" t="s">
        <v>64</v>
      </c>
      <c r="E98" s="160"/>
      <c r="F98" s="165" t="s">
        <v>72</v>
      </c>
      <c r="G98" s="137"/>
      <c r="H98" s="137"/>
      <c r="I98" s="137"/>
      <c r="J98" s="137"/>
      <c r="K98" s="138"/>
      <c r="L98" s="138"/>
      <c r="M98" s="138"/>
      <c r="N98" s="138"/>
      <c r="O98" s="138"/>
      <c r="P98" s="138"/>
      <c r="Q98" s="138"/>
      <c r="R98" s="138"/>
      <c r="S98" s="138"/>
      <c r="T98" s="138"/>
      <c r="U98" s="138"/>
      <c r="V98" s="138"/>
      <c r="W98" s="138"/>
      <c r="X98" s="138"/>
      <c r="Y98" s="138"/>
      <c r="Z98" s="138"/>
      <c r="AA98" s="138"/>
      <c r="AB98" s="138"/>
      <c r="AC98" s="138"/>
      <c r="AD98" s="138"/>
      <c r="AE98" s="138"/>
      <c r="AF98" s="138"/>
      <c r="AG98" s="138"/>
      <c r="AH98" s="138"/>
      <c r="AI98" s="138"/>
      <c r="AJ98" s="138"/>
      <c r="AK98" s="138"/>
      <c r="AL98" s="138"/>
      <c r="AM98" s="166" t="str">
        <f>IF(E97="","",IF(AND(NOT(E97="なし"),E98=""),"筋力の低下に"&amp;E95&amp;"が選択されていますが部位の入力がありません",""))</f>
        <v/>
      </c>
    </row>
    <row r="99" spans="1:39" ht="27" customHeight="1" x14ac:dyDescent="0.15">
      <c r="A99" s="139">
        <v>103</v>
      </c>
      <c r="B99" s="189"/>
      <c r="C99" s="186" t="s">
        <v>73</v>
      </c>
      <c r="D99" s="169" t="s">
        <v>73</v>
      </c>
      <c r="E99" s="158"/>
      <c r="F99" s="165" t="s">
        <v>13</v>
      </c>
      <c r="G99" s="137"/>
      <c r="H99" s="137"/>
      <c r="I99" s="137"/>
      <c r="J99" s="137"/>
      <c r="K99" s="138"/>
      <c r="L99" s="138"/>
      <c r="M99" s="138"/>
      <c r="N99" s="138"/>
      <c r="O99" s="138"/>
      <c r="P99" s="138"/>
      <c r="Q99" s="138"/>
      <c r="R99" s="138"/>
      <c r="S99" s="138"/>
      <c r="T99" s="138"/>
      <c r="U99" s="138"/>
      <c r="V99" s="138"/>
      <c r="W99" s="138"/>
      <c r="X99" s="138"/>
      <c r="Y99" s="138"/>
      <c r="Z99" s="138"/>
      <c r="AA99" s="138"/>
      <c r="AB99" s="138"/>
      <c r="AC99" s="138"/>
      <c r="AD99" s="138"/>
      <c r="AE99" s="138"/>
      <c r="AF99" s="138"/>
      <c r="AG99" s="138"/>
      <c r="AH99" s="138"/>
      <c r="AI99" s="138"/>
      <c r="AJ99" s="138"/>
      <c r="AK99" s="138"/>
      <c r="AL99" s="138"/>
      <c r="AM99" s="166" t="str">
        <f>IF(E99="","関節の拘縮を選択してください","")</f>
        <v>関節の拘縮を選択してください</v>
      </c>
    </row>
    <row r="100" spans="1:39" ht="27" customHeight="1" x14ac:dyDescent="0.15">
      <c r="A100" s="139">
        <v>104</v>
      </c>
      <c r="B100" s="189"/>
      <c r="C100" s="186"/>
      <c r="D100" s="169" t="s">
        <v>64</v>
      </c>
      <c r="E100" s="160"/>
      <c r="F100" s="165" t="s">
        <v>72</v>
      </c>
      <c r="G100" s="137"/>
      <c r="H100" s="137"/>
      <c r="I100" s="137"/>
      <c r="J100" s="137"/>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c r="AG100" s="138"/>
      <c r="AH100" s="138"/>
      <c r="AI100" s="138"/>
      <c r="AJ100" s="138"/>
      <c r="AK100" s="138"/>
      <c r="AL100" s="138"/>
      <c r="AM100" s="166" t="str">
        <f>IF(E99="","",IF(AND(NOT(E99="なし"),E100=""),"関節の拘縮に"&amp;E99&amp;"が選択されていますが部位の入力がありません",""))</f>
        <v/>
      </c>
    </row>
    <row r="101" spans="1:39" ht="27" customHeight="1" x14ac:dyDescent="0.15">
      <c r="A101" s="139">
        <v>105</v>
      </c>
      <c r="B101" s="189"/>
      <c r="C101" s="186" t="s">
        <v>74</v>
      </c>
      <c r="D101" s="169" t="s">
        <v>74</v>
      </c>
      <c r="E101" s="158"/>
      <c r="F101" s="165" t="s">
        <v>13</v>
      </c>
      <c r="G101" s="137"/>
      <c r="H101" s="137"/>
      <c r="I101" s="137"/>
      <c r="J101" s="137"/>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c r="AI101" s="138"/>
      <c r="AJ101" s="138"/>
      <c r="AK101" s="138"/>
      <c r="AL101" s="138"/>
      <c r="AM101" s="166" t="str">
        <f>IF(E101="","関節の痛みを選択してください","")</f>
        <v>関節の痛みを選択してください</v>
      </c>
    </row>
    <row r="102" spans="1:39" ht="27" customHeight="1" x14ac:dyDescent="0.15">
      <c r="A102" s="139">
        <v>106</v>
      </c>
      <c r="B102" s="189"/>
      <c r="C102" s="186"/>
      <c r="D102" s="169" t="s">
        <v>64</v>
      </c>
      <c r="E102" s="160"/>
      <c r="F102" s="165" t="s">
        <v>72</v>
      </c>
      <c r="G102" s="137"/>
      <c r="H102" s="137"/>
      <c r="I102" s="137"/>
      <c r="J102" s="137"/>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c r="AL102" s="138"/>
      <c r="AM102" s="166" t="str">
        <f>IF(E101="","",IF(AND(NOT(E101="なし"),E102=""),"関節の痛みに"&amp;E101&amp;"が選択されていますが部位の入力がありません",""))</f>
        <v/>
      </c>
    </row>
    <row r="103" spans="1:39" ht="27" customHeight="1" x14ac:dyDescent="0.15">
      <c r="A103" s="139">
        <v>107</v>
      </c>
      <c r="B103" s="189"/>
      <c r="C103" s="186" t="s">
        <v>75</v>
      </c>
      <c r="D103" s="169" t="s">
        <v>76</v>
      </c>
      <c r="E103" s="158"/>
      <c r="F103" s="165" t="s">
        <v>13</v>
      </c>
      <c r="G103" s="137"/>
      <c r="H103" s="137"/>
      <c r="I103" s="137"/>
      <c r="J103" s="137"/>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138"/>
      <c r="AL103" s="138"/>
      <c r="AM103" s="166" t="str">
        <f>IF(E103="","上肢の失調・不随意運動を選択してください","")</f>
        <v>上肢の失調・不随意運動を選択してください</v>
      </c>
    </row>
    <row r="104" spans="1:39" ht="27" customHeight="1" x14ac:dyDescent="0.15">
      <c r="A104" s="139">
        <v>108</v>
      </c>
      <c r="B104" s="189"/>
      <c r="C104" s="186"/>
      <c r="D104" s="169" t="s">
        <v>77</v>
      </c>
      <c r="E104" s="158"/>
      <c r="F104" s="165" t="s">
        <v>13</v>
      </c>
      <c r="G104" s="137"/>
      <c r="H104" s="137"/>
      <c r="I104" s="137"/>
      <c r="J104" s="137"/>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38"/>
      <c r="AM104" s="166" t="str">
        <f>IF(E104="","下肢の失調・不随意運動を選択してください","")</f>
        <v>下肢の失調・不随意運動を選択してください</v>
      </c>
    </row>
    <row r="105" spans="1:39" ht="27" customHeight="1" x14ac:dyDescent="0.15">
      <c r="A105" s="139">
        <v>109</v>
      </c>
      <c r="B105" s="189"/>
      <c r="C105" s="186"/>
      <c r="D105" s="169" t="s">
        <v>78</v>
      </c>
      <c r="E105" s="158"/>
      <c r="F105" s="165" t="s">
        <v>13</v>
      </c>
      <c r="G105" s="137"/>
      <c r="H105" s="137"/>
      <c r="I105" s="137"/>
      <c r="J105" s="137"/>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c r="AI105" s="138"/>
      <c r="AJ105" s="138"/>
      <c r="AK105" s="138"/>
      <c r="AL105" s="138"/>
      <c r="AM105" s="166" t="str">
        <f>IF(E105="","体幹の失調・不随意運動を選択してください","")</f>
        <v>体幹の失調・不随意運動を選択してください</v>
      </c>
    </row>
    <row r="106" spans="1:39" ht="27" customHeight="1" x14ac:dyDescent="0.15">
      <c r="A106" s="139">
        <v>110</v>
      </c>
      <c r="B106" s="189"/>
      <c r="C106" s="186" t="s">
        <v>350</v>
      </c>
      <c r="D106" s="169" t="s">
        <v>350</v>
      </c>
      <c r="E106" s="158"/>
      <c r="F106" s="165" t="s">
        <v>13</v>
      </c>
      <c r="G106" s="137"/>
      <c r="H106" s="137"/>
      <c r="I106" s="137"/>
      <c r="J106" s="137"/>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c r="AG106" s="138"/>
      <c r="AH106" s="138"/>
      <c r="AI106" s="138"/>
      <c r="AJ106" s="138"/>
      <c r="AK106" s="138"/>
      <c r="AL106" s="138"/>
      <c r="AM106" s="166" t="str">
        <f>IF(E106="","褥瘡の状態を選択してください","")</f>
        <v>褥瘡の状態を選択してください</v>
      </c>
    </row>
    <row r="107" spans="1:39" ht="27" customHeight="1" x14ac:dyDescent="0.15">
      <c r="A107" s="139">
        <v>111</v>
      </c>
      <c r="B107" s="189"/>
      <c r="C107" s="186"/>
      <c r="D107" s="169" t="s">
        <v>64</v>
      </c>
      <c r="E107" s="160"/>
      <c r="F107" s="165" t="s">
        <v>72</v>
      </c>
      <c r="G107" s="137"/>
      <c r="H107" s="137"/>
      <c r="I107" s="137"/>
      <c r="J107" s="137"/>
      <c r="K107" s="138"/>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c r="AI107" s="138"/>
      <c r="AJ107" s="138"/>
      <c r="AK107" s="138"/>
      <c r="AL107" s="138"/>
      <c r="AM107" s="166" t="str">
        <f>IF(E106="","",IF(AND(NOT(E106="なし"),E107=""),"褥瘡に"&amp;E106&amp;"が選択されていますが部位の入力がありません",""))</f>
        <v/>
      </c>
    </row>
    <row r="108" spans="1:39" ht="27" customHeight="1" x14ac:dyDescent="0.15">
      <c r="A108" s="139">
        <v>112</v>
      </c>
      <c r="B108" s="189"/>
      <c r="C108" s="186" t="s">
        <v>79</v>
      </c>
      <c r="D108" s="169" t="s">
        <v>79</v>
      </c>
      <c r="E108" s="158"/>
      <c r="F108" s="165" t="s">
        <v>13</v>
      </c>
      <c r="G108" s="137"/>
      <c r="H108" s="137"/>
      <c r="I108" s="137"/>
      <c r="J108" s="137"/>
      <c r="K108" s="138"/>
      <c r="L108" s="138"/>
      <c r="M108" s="138"/>
      <c r="N108" s="138"/>
      <c r="O108" s="138"/>
      <c r="P108" s="138"/>
      <c r="Q108" s="138"/>
      <c r="R108" s="138"/>
      <c r="S108" s="138"/>
      <c r="T108" s="138"/>
      <c r="U108" s="138"/>
      <c r="V108" s="138"/>
      <c r="W108" s="138"/>
      <c r="X108" s="138"/>
      <c r="Y108" s="138"/>
      <c r="Z108" s="138"/>
      <c r="AA108" s="138"/>
      <c r="AB108" s="138"/>
      <c r="AC108" s="138"/>
      <c r="AD108" s="138"/>
      <c r="AE108" s="138"/>
      <c r="AF108" s="138"/>
      <c r="AG108" s="138"/>
      <c r="AH108" s="138"/>
      <c r="AI108" s="138"/>
      <c r="AJ108" s="138"/>
      <c r="AK108" s="138"/>
      <c r="AL108" s="138"/>
      <c r="AM108" s="166" t="str">
        <f>IF(E108="","その他皮膚疾患の状態を選択してください","")</f>
        <v>その他皮膚疾患の状態を選択してください</v>
      </c>
    </row>
    <row r="109" spans="1:39" ht="27" customHeight="1" x14ac:dyDescent="0.15">
      <c r="A109" s="139">
        <v>113</v>
      </c>
      <c r="B109" s="189"/>
      <c r="C109" s="186"/>
      <c r="D109" s="169" t="s">
        <v>64</v>
      </c>
      <c r="E109" s="160"/>
      <c r="F109" s="165" t="s">
        <v>72</v>
      </c>
      <c r="G109" s="137"/>
      <c r="H109" s="137"/>
      <c r="I109" s="137"/>
      <c r="J109" s="137"/>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c r="AI109" s="138"/>
      <c r="AJ109" s="138"/>
      <c r="AK109" s="138"/>
      <c r="AL109" s="138"/>
      <c r="AM109" s="166" t="str">
        <f>IF(E108="","",IF(AND(NOT(E108="なし"),E109=""),"その他皮膚疾患に"&amp;E108&amp;"が選択されていますが部位の入力がありません",""))</f>
        <v/>
      </c>
    </row>
    <row r="110" spans="1:39" ht="27" customHeight="1" x14ac:dyDescent="0.15">
      <c r="A110" s="139">
        <v>114</v>
      </c>
      <c r="B110" s="189" t="s">
        <v>80</v>
      </c>
      <c r="C110" s="186" t="s">
        <v>81</v>
      </c>
      <c r="D110" s="169" t="s">
        <v>82</v>
      </c>
      <c r="E110" s="158"/>
      <c r="F110" s="165" t="s">
        <v>13</v>
      </c>
      <c r="G110" s="137"/>
      <c r="H110" s="137"/>
      <c r="I110" s="137"/>
      <c r="J110" s="137"/>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c r="AG110" s="138"/>
      <c r="AH110" s="138"/>
      <c r="AI110" s="138"/>
      <c r="AJ110" s="138"/>
      <c r="AK110" s="138"/>
      <c r="AL110" s="138"/>
      <c r="AM110" s="166" t="str">
        <f>IF(E110="","屋外歩行を選択してください","")</f>
        <v>屋外歩行を選択してください</v>
      </c>
    </row>
    <row r="111" spans="1:39" ht="27" customHeight="1" x14ac:dyDescent="0.15">
      <c r="A111" s="139">
        <v>115</v>
      </c>
      <c r="B111" s="189"/>
      <c r="C111" s="186"/>
      <c r="D111" s="169" t="s">
        <v>83</v>
      </c>
      <c r="E111" s="158"/>
      <c r="F111" s="165" t="s">
        <v>13</v>
      </c>
      <c r="G111" s="137"/>
      <c r="H111" s="137"/>
      <c r="I111" s="137"/>
      <c r="J111" s="137"/>
      <c r="K111" s="138"/>
      <c r="L111" s="138"/>
      <c r="M111" s="138"/>
      <c r="N111" s="138"/>
      <c r="O111" s="138"/>
      <c r="P111" s="138"/>
      <c r="Q111" s="138"/>
      <c r="R111" s="138"/>
      <c r="S111" s="138"/>
      <c r="T111" s="138"/>
      <c r="U111" s="138"/>
      <c r="V111" s="138"/>
      <c r="W111" s="138"/>
      <c r="X111" s="138"/>
      <c r="Y111" s="138"/>
      <c r="Z111" s="138"/>
      <c r="AA111" s="138"/>
      <c r="AB111" s="138"/>
      <c r="AC111" s="138"/>
      <c r="AD111" s="138"/>
      <c r="AE111" s="138"/>
      <c r="AF111" s="138"/>
      <c r="AG111" s="138"/>
      <c r="AH111" s="138"/>
      <c r="AI111" s="138"/>
      <c r="AJ111" s="138"/>
      <c r="AK111" s="138"/>
      <c r="AL111" s="138"/>
      <c r="AM111" s="166" t="str">
        <f>IF(E111="","車椅子の使用を選択してください","")</f>
        <v>車椅子の使用を選択してください</v>
      </c>
    </row>
    <row r="112" spans="1:39" ht="27" customHeight="1" x14ac:dyDescent="0.15">
      <c r="A112" s="139">
        <v>116</v>
      </c>
      <c r="B112" s="189"/>
      <c r="C112" s="186"/>
      <c r="D112" s="186" t="s">
        <v>84</v>
      </c>
      <c r="E112" s="162"/>
      <c r="F112" s="181" t="s">
        <v>85</v>
      </c>
      <c r="G112" s="137" t="b">
        <v>0</v>
      </c>
      <c r="H112" s="137"/>
      <c r="I112" s="137"/>
      <c r="J112" s="137"/>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c r="AI112" s="138"/>
      <c r="AJ112" s="138"/>
      <c r="AK112" s="138"/>
      <c r="AL112" s="138"/>
      <c r="AM112" s="166"/>
    </row>
    <row r="113" spans="1:39" ht="27" customHeight="1" x14ac:dyDescent="0.15">
      <c r="A113" s="139">
        <v>117</v>
      </c>
      <c r="B113" s="189"/>
      <c r="C113" s="186"/>
      <c r="D113" s="186"/>
      <c r="E113" s="162"/>
      <c r="F113" s="182"/>
      <c r="G113" s="137" t="b">
        <v>0</v>
      </c>
      <c r="H113" s="137"/>
      <c r="I113" s="137"/>
      <c r="J113" s="137"/>
      <c r="K113" s="138"/>
      <c r="L113" s="138"/>
      <c r="M113" s="138"/>
      <c r="N113" s="138"/>
      <c r="O113" s="138"/>
      <c r="P113" s="138"/>
      <c r="Q113" s="138"/>
      <c r="R113" s="138"/>
      <c r="S113" s="138"/>
      <c r="T113" s="138"/>
      <c r="U113" s="138"/>
      <c r="V113" s="138"/>
      <c r="W113" s="138"/>
      <c r="X113" s="138"/>
      <c r="Y113" s="138"/>
      <c r="Z113" s="138"/>
      <c r="AA113" s="138"/>
      <c r="AB113" s="138"/>
      <c r="AC113" s="138"/>
      <c r="AD113" s="138"/>
      <c r="AE113" s="138"/>
      <c r="AF113" s="138"/>
      <c r="AG113" s="138"/>
      <c r="AH113" s="138"/>
      <c r="AI113" s="138"/>
      <c r="AJ113" s="138"/>
      <c r="AK113" s="138"/>
      <c r="AL113" s="138"/>
      <c r="AM113" s="166"/>
    </row>
    <row r="114" spans="1:39" ht="27" customHeight="1" x14ac:dyDescent="0.15">
      <c r="A114" s="139">
        <v>118</v>
      </c>
      <c r="B114" s="189"/>
      <c r="C114" s="186"/>
      <c r="D114" s="186"/>
      <c r="E114" s="162"/>
      <c r="F114" s="183"/>
      <c r="G114" s="137" t="b">
        <v>0</v>
      </c>
      <c r="H114" s="137"/>
      <c r="I114" s="137"/>
      <c r="J114" s="137"/>
      <c r="K114" s="138"/>
      <c r="L114" s="138"/>
      <c r="M114" s="138"/>
      <c r="N114" s="138"/>
      <c r="O114" s="138"/>
      <c r="P114" s="138"/>
      <c r="Q114" s="138"/>
      <c r="R114" s="138"/>
      <c r="S114" s="138"/>
      <c r="T114" s="138"/>
      <c r="U114" s="138"/>
      <c r="V114" s="138"/>
      <c r="W114" s="138"/>
      <c r="X114" s="138"/>
      <c r="Y114" s="138"/>
      <c r="Z114" s="138"/>
      <c r="AA114" s="138"/>
      <c r="AB114" s="138"/>
      <c r="AC114" s="138"/>
      <c r="AD114" s="138"/>
      <c r="AE114" s="138"/>
      <c r="AF114" s="138"/>
      <c r="AG114" s="138"/>
      <c r="AH114" s="138"/>
      <c r="AI114" s="138"/>
      <c r="AJ114" s="138"/>
      <c r="AK114" s="138"/>
      <c r="AL114" s="138"/>
      <c r="AM114" s="166"/>
    </row>
    <row r="115" spans="1:39" ht="27" customHeight="1" x14ac:dyDescent="0.15">
      <c r="A115" s="139">
        <v>119</v>
      </c>
      <c r="B115" s="189"/>
      <c r="C115" s="186" t="s">
        <v>86</v>
      </c>
      <c r="D115" s="169" t="s">
        <v>87</v>
      </c>
      <c r="E115" s="158"/>
      <c r="F115" s="165" t="s">
        <v>13</v>
      </c>
      <c r="G115" s="137"/>
      <c r="H115" s="137"/>
      <c r="I115" s="137"/>
      <c r="J115" s="137"/>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c r="AI115" s="138"/>
      <c r="AJ115" s="138"/>
      <c r="AK115" s="138"/>
      <c r="AL115" s="138"/>
      <c r="AM115" s="166" t="str">
        <f>IF(E115="","食事行為を選択してください","")</f>
        <v>食事行為を選択してください</v>
      </c>
    </row>
    <row r="116" spans="1:39" ht="27" customHeight="1" x14ac:dyDescent="0.15">
      <c r="A116" s="139">
        <v>120</v>
      </c>
      <c r="B116" s="189"/>
      <c r="C116" s="186"/>
      <c r="D116" s="169" t="s">
        <v>88</v>
      </c>
      <c r="E116" s="158"/>
      <c r="F116" s="165" t="s">
        <v>13</v>
      </c>
      <c r="G116" s="137"/>
      <c r="H116" s="137"/>
      <c r="I116" s="137"/>
      <c r="J116" s="137"/>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8"/>
      <c r="AL116" s="138"/>
      <c r="AM116" s="166" t="str">
        <f>IF(E116="","現在の栄養状態を選択してください","")</f>
        <v>現在の栄養状態を選択してください</v>
      </c>
    </row>
    <row r="117" spans="1:39" ht="21" x14ac:dyDescent="0.15">
      <c r="A117" s="139">
        <v>121</v>
      </c>
      <c r="B117" s="189"/>
      <c r="C117" s="186"/>
      <c r="D117" s="169" t="s">
        <v>89</v>
      </c>
      <c r="E117" s="160"/>
      <c r="F117" s="165" t="s">
        <v>90</v>
      </c>
      <c r="G117" s="137"/>
      <c r="H117" s="137"/>
      <c r="I117" s="137"/>
      <c r="J117" s="137"/>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8"/>
      <c r="AL117" s="138"/>
      <c r="AM117" s="166"/>
    </row>
    <row r="118" spans="1:39" ht="21" x14ac:dyDescent="0.15">
      <c r="A118" s="139">
        <v>122</v>
      </c>
      <c r="B118" s="189"/>
      <c r="C118" s="186" t="s">
        <v>91</v>
      </c>
      <c r="D118" s="186" t="s">
        <v>92</v>
      </c>
      <c r="E118" s="164"/>
      <c r="F118" s="181" t="s">
        <v>31</v>
      </c>
      <c r="G118" s="137" t="b">
        <v>0</v>
      </c>
      <c r="H118" s="137"/>
      <c r="I118" s="137"/>
      <c r="J118" s="137"/>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c r="AL118" s="138"/>
      <c r="AM118" s="166"/>
    </row>
    <row r="119" spans="1:39" ht="21" x14ac:dyDescent="0.15">
      <c r="A119" s="139">
        <v>123</v>
      </c>
      <c r="B119" s="189"/>
      <c r="C119" s="186"/>
      <c r="D119" s="186"/>
      <c r="E119" s="164"/>
      <c r="F119" s="182"/>
      <c r="G119" s="137" t="b">
        <v>0</v>
      </c>
      <c r="H119" s="137"/>
      <c r="I119" s="137"/>
      <c r="J119" s="137"/>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c r="AL119" s="138"/>
      <c r="AM119" s="166"/>
    </row>
    <row r="120" spans="1:39" ht="21" x14ac:dyDescent="0.15">
      <c r="A120" s="139">
        <v>124</v>
      </c>
      <c r="B120" s="189"/>
      <c r="C120" s="186"/>
      <c r="D120" s="186"/>
      <c r="E120" s="164"/>
      <c r="F120" s="182"/>
      <c r="G120" s="137" t="b">
        <v>0</v>
      </c>
      <c r="H120" s="137"/>
      <c r="I120" s="137"/>
      <c r="J120" s="137"/>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c r="AL120" s="138"/>
      <c r="AM120" s="166"/>
    </row>
    <row r="121" spans="1:39" ht="21" x14ac:dyDescent="0.15">
      <c r="A121" s="139">
        <v>125</v>
      </c>
      <c r="B121" s="189"/>
      <c r="C121" s="186"/>
      <c r="D121" s="186"/>
      <c r="E121" s="164"/>
      <c r="F121" s="182"/>
      <c r="G121" s="137" t="b">
        <v>0</v>
      </c>
      <c r="H121" s="137"/>
      <c r="I121" s="137"/>
      <c r="J121" s="137"/>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c r="AL121" s="138"/>
      <c r="AM121" s="166"/>
    </row>
    <row r="122" spans="1:39" ht="21" x14ac:dyDescent="0.15">
      <c r="A122" s="139">
        <v>126</v>
      </c>
      <c r="B122" s="189"/>
      <c r="C122" s="186"/>
      <c r="D122" s="186"/>
      <c r="E122" s="164" t="s">
        <v>165</v>
      </c>
      <c r="F122" s="182"/>
      <c r="G122" s="137" t="b">
        <v>0</v>
      </c>
      <c r="H122" s="137"/>
      <c r="I122" s="137"/>
      <c r="J122" s="137"/>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66"/>
    </row>
    <row r="123" spans="1:39" ht="21" x14ac:dyDescent="0.15">
      <c r="A123" s="139">
        <v>127</v>
      </c>
      <c r="B123" s="189"/>
      <c r="C123" s="186"/>
      <c r="D123" s="186"/>
      <c r="E123" s="164"/>
      <c r="F123" s="182"/>
      <c r="G123" s="137" t="b">
        <v>0</v>
      </c>
      <c r="H123" s="137"/>
      <c r="I123" s="137"/>
      <c r="J123" s="137"/>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c r="AL123" s="138"/>
      <c r="AM123" s="166"/>
    </row>
    <row r="124" spans="1:39" ht="21" x14ac:dyDescent="0.15">
      <c r="A124" s="139">
        <v>128</v>
      </c>
      <c r="B124" s="189"/>
      <c r="C124" s="186"/>
      <c r="D124" s="186"/>
      <c r="E124" s="164"/>
      <c r="F124" s="182"/>
      <c r="G124" s="137" t="b">
        <v>0</v>
      </c>
      <c r="H124" s="137"/>
      <c r="I124" s="137"/>
      <c r="J124" s="137"/>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138"/>
      <c r="AM124" s="166"/>
    </row>
    <row r="125" spans="1:39" ht="21" x14ac:dyDescent="0.15">
      <c r="A125" s="139">
        <v>129</v>
      </c>
      <c r="B125" s="189"/>
      <c r="C125" s="186"/>
      <c r="D125" s="186"/>
      <c r="E125" s="164"/>
      <c r="F125" s="182"/>
      <c r="G125" s="137" t="b">
        <v>0</v>
      </c>
      <c r="H125" s="137"/>
      <c r="I125" s="137"/>
      <c r="J125" s="137"/>
      <c r="K125" s="138"/>
      <c r="L125" s="138"/>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c r="AI125" s="138"/>
      <c r="AJ125" s="138"/>
      <c r="AK125" s="138"/>
      <c r="AL125" s="138"/>
      <c r="AM125" s="166"/>
    </row>
    <row r="126" spans="1:39" ht="21" x14ac:dyDescent="0.15">
      <c r="A126" s="139">
        <v>130</v>
      </c>
      <c r="B126" s="189"/>
      <c r="C126" s="186"/>
      <c r="D126" s="186"/>
      <c r="E126" s="164"/>
      <c r="F126" s="182"/>
      <c r="G126" s="137" t="b">
        <v>0</v>
      </c>
      <c r="H126" s="137"/>
      <c r="I126" s="137"/>
      <c r="J126" s="137"/>
      <c r="K126" s="138"/>
      <c r="L126" s="138"/>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c r="AH126" s="138"/>
      <c r="AI126" s="138"/>
      <c r="AJ126" s="138"/>
      <c r="AK126" s="138"/>
      <c r="AL126" s="138"/>
      <c r="AM126" s="166"/>
    </row>
    <row r="127" spans="1:39" ht="21" x14ac:dyDescent="0.15">
      <c r="A127" s="139">
        <v>131</v>
      </c>
      <c r="B127" s="189"/>
      <c r="C127" s="186"/>
      <c r="D127" s="186"/>
      <c r="E127" s="164"/>
      <c r="F127" s="182"/>
      <c r="G127" s="137" t="b">
        <v>0</v>
      </c>
      <c r="H127" s="137"/>
      <c r="I127" s="137"/>
      <c r="J127" s="137"/>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138"/>
      <c r="AK127" s="138"/>
      <c r="AL127" s="138"/>
      <c r="AM127" s="166"/>
    </row>
    <row r="128" spans="1:39" ht="21" x14ac:dyDescent="0.15">
      <c r="A128" s="139">
        <v>132</v>
      </c>
      <c r="B128" s="189"/>
      <c r="C128" s="186"/>
      <c r="D128" s="186"/>
      <c r="E128" s="164"/>
      <c r="F128" s="182"/>
      <c r="G128" s="137" t="b">
        <v>0</v>
      </c>
      <c r="H128" s="137"/>
      <c r="I128" s="137"/>
      <c r="J128" s="137"/>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c r="AK128" s="138"/>
      <c r="AL128" s="138"/>
      <c r="AM128" s="166"/>
    </row>
    <row r="129" spans="1:39" ht="21" x14ac:dyDescent="0.15">
      <c r="A129" s="139">
        <v>133</v>
      </c>
      <c r="B129" s="189"/>
      <c r="C129" s="186"/>
      <c r="D129" s="186"/>
      <c r="E129" s="164"/>
      <c r="F129" s="182"/>
      <c r="G129" s="137" t="b">
        <v>0</v>
      </c>
      <c r="H129" s="137"/>
      <c r="I129" s="137"/>
      <c r="J129" s="137"/>
      <c r="K129" s="138"/>
      <c r="L129" s="138"/>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c r="AK129" s="138"/>
      <c r="AL129" s="138"/>
      <c r="AM129" s="166"/>
    </row>
    <row r="130" spans="1:39" ht="21" x14ac:dyDescent="0.15">
      <c r="A130" s="139">
        <v>134</v>
      </c>
      <c r="B130" s="189"/>
      <c r="C130" s="186"/>
      <c r="D130" s="186"/>
      <c r="E130" s="164"/>
      <c r="F130" s="182"/>
      <c r="G130" s="137" t="b">
        <v>0</v>
      </c>
      <c r="H130" s="137"/>
      <c r="I130" s="137"/>
      <c r="J130" s="137"/>
      <c r="K130" s="138"/>
      <c r="L130" s="138"/>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c r="AI130" s="138"/>
      <c r="AJ130" s="138"/>
      <c r="AK130" s="138"/>
      <c r="AL130" s="138"/>
      <c r="AM130" s="166"/>
    </row>
    <row r="131" spans="1:39" ht="21" x14ac:dyDescent="0.15">
      <c r="A131" s="139">
        <v>135</v>
      </c>
      <c r="B131" s="189"/>
      <c r="C131" s="186"/>
      <c r="D131" s="186"/>
      <c r="E131" s="164"/>
      <c r="F131" s="183"/>
      <c r="G131" s="137" t="b">
        <v>0</v>
      </c>
      <c r="H131" s="137"/>
      <c r="I131" s="137"/>
      <c r="J131" s="137"/>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c r="AL131" s="138"/>
      <c r="AM131" s="166"/>
    </row>
    <row r="132" spans="1:39" ht="24.75" customHeight="1" x14ac:dyDescent="0.15">
      <c r="A132" s="139">
        <v>136</v>
      </c>
      <c r="B132" s="189"/>
      <c r="C132" s="186"/>
      <c r="D132" s="186"/>
      <c r="E132" s="160"/>
      <c r="F132" s="165" t="s">
        <v>93</v>
      </c>
      <c r="G132" s="137"/>
      <c r="H132" s="137"/>
      <c r="I132" s="137"/>
      <c r="J132" s="137"/>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c r="AL132" s="138"/>
      <c r="AM132" s="166" t="str">
        <f>IF(AND(G131=TRUE,E132=""),"その他の内容を入力してください","")</f>
        <v/>
      </c>
    </row>
    <row r="133" spans="1:39" ht="27" customHeight="1" x14ac:dyDescent="0.15">
      <c r="A133" s="139">
        <v>137</v>
      </c>
      <c r="B133" s="189"/>
      <c r="C133" s="186"/>
      <c r="D133" s="169" t="s">
        <v>94</v>
      </c>
      <c r="E133" s="160"/>
      <c r="F133" s="165" t="s">
        <v>95</v>
      </c>
      <c r="G133" s="137"/>
      <c r="H133" s="137"/>
      <c r="I133" s="137"/>
      <c r="J133" s="137"/>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8"/>
      <c r="AL133" s="138"/>
      <c r="AM133" s="166" t="str">
        <f>IF(AND(OR(G118=TRUE,G119=TRUE,G120=TRUE,G121=TRUE,G122=TRUE,G123=TRUE,G124=TRUE,G125=TRUE,G126=TRUE,G127=TRUE,G128=TRUE,G129=TRUE,G130=TRUE,G131=TRUE),E133=""),"対処方針を入力してください","")</f>
        <v/>
      </c>
    </row>
    <row r="134" spans="1:39" ht="46.5" customHeight="1" x14ac:dyDescent="0.15">
      <c r="A134" s="139">
        <v>138</v>
      </c>
      <c r="B134" s="189"/>
      <c r="C134" s="186" t="s">
        <v>96</v>
      </c>
      <c r="D134" s="186"/>
      <c r="E134" s="158"/>
      <c r="F134" s="165" t="s">
        <v>13</v>
      </c>
      <c r="G134" s="137"/>
      <c r="H134" s="137"/>
      <c r="I134" s="137"/>
      <c r="J134" s="137"/>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66" t="str">
        <f>IF(E134="","サービス利用による生活機能の維持・改善の見通しを選択してください","")</f>
        <v>サービス利用による生活機能の維持・改善の見通しを選択してください</v>
      </c>
    </row>
    <row r="135" spans="1:39" ht="27" customHeight="1" x14ac:dyDescent="0.15">
      <c r="A135" s="139">
        <v>139</v>
      </c>
      <c r="B135" s="189"/>
      <c r="C135" s="186" t="s">
        <v>97</v>
      </c>
      <c r="D135" s="169" t="s">
        <v>98</v>
      </c>
      <c r="E135" s="158"/>
      <c r="F135" s="165" t="s">
        <v>13</v>
      </c>
      <c r="G135" s="137" t="b">
        <f t="shared" ref="G135:G147" si="1">IF(OR(E135="あり",E135="特に必要性高い"),TRUE,FALSE)</f>
        <v>0</v>
      </c>
      <c r="H135" s="137"/>
      <c r="I135" s="137"/>
      <c r="J135" s="137"/>
      <c r="K135" s="138"/>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c r="AI135" s="138"/>
      <c r="AJ135" s="138"/>
      <c r="AK135" s="138"/>
      <c r="AL135" s="138"/>
      <c r="AM135" s="166" t="str">
        <f>IF(E135="",D135&amp;"の医学管理の必要性を選択してください","")</f>
        <v>訪問診療の医学管理の必要性を選択してください</v>
      </c>
    </row>
    <row r="136" spans="1:39" ht="27" customHeight="1" x14ac:dyDescent="0.15">
      <c r="A136" s="139">
        <v>140</v>
      </c>
      <c r="B136" s="189"/>
      <c r="C136" s="186"/>
      <c r="D136" s="169" t="s">
        <v>99</v>
      </c>
      <c r="E136" s="158"/>
      <c r="F136" s="165" t="s">
        <v>13</v>
      </c>
      <c r="G136" s="137" t="b">
        <f t="shared" si="1"/>
        <v>0</v>
      </c>
      <c r="H136" s="137"/>
      <c r="I136" s="137"/>
      <c r="J136" s="137"/>
      <c r="K136" s="138"/>
      <c r="L136" s="138"/>
      <c r="M136" s="138"/>
      <c r="N136" s="138"/>
      <c r="O136" s="138"/>
      <c r="P136" s="138"/>
      <c r="Q136" s="138"/>
      <c r="R136" s="138"/>
      <c r="S136" s="138"/>
      <c r="T136" s="138"/>
      <c r="U136" s="138"/>
      <c r="V136" s="138"/>
      <c r="W136" s="138"/>
      <c r="X136" s="138"/>
      <c r="Y136" s="138"/>
      <c r="Z136" s="138"/>
      <c r="AA136" s="138"/>
      <c r="AB136" s="138"/>
      <c r="AC136" s="138"/>
      <c r="AD136" s="138"/>
      <c r="AE136" s="138"/>
      <c r="AF136" s="138"/>
      <c r="AG136" s="138"/>
      <c r="AH136" s="138"/>
      <c r="AI136" s="138"/>
      <c r="AJ136" s="138"/>
      <c r="AK136" s="138"/>
      <c r="AL136" s="138"/>
      <c r="AM136" s="166" t="str">
        <f t="shared" ref="AM136:AM146" si="2">IF(E136="",D136&amp;"の医学管理の必要性を選択してください","")</f>
        <v>訪問看護の医学管理の必要性を選択してください</v>
      </c>
    </row>
    <row r="137" spans="1:39" ht="27" customHeight="1" x14ac:dyDescent="0.15">
      <c r="A137" s="139">
        <v>141</v>
      </c>
      <c r="B137" s="189"/>
      <c r="C137" s="186"/>
      <c r="D137" s="169" t="s">
        <v>100</v>
      </c>
      <c r="E137" s="158"/>
      <c r="F137" s="165" t="s">
        <v>13</v>
      </c>
      <c r="G137" s="137" t="b">
        <f t="shared" si="1"/>
        <v>0</v>
      </c>
      <c r="H137" s="137"/>
      <c r="I137" s="137"/>
      <c r="J137" s="137"/>
      <c r="K137" s="138"/>
      <c r="L137" s="138"/>
      <c r="M137" s="138"/>
      <c r="N137" s="138"/>
      <c r="O137" s="138"/>
      <c r="P137" s="138"/>
      <c r="Q137" s="138"/>
      <c r="R137" s="138"/>
      <c r="S137" s="138"/>
      <c r="T137" s="138"/>
      <c r="U137" s="138"/>
      <c r="V137" s="138"/>
      <c r="W137" s="138"/>
      <c r="X137" s="138"/>
      <c r="Y137" s="138"/>
      <c r="Z137" s="138"/>
      <c r="AA137" s="138"/>
      <c r="AB137" s="138"/>
      <c r="AC137" s="138"/>
      <c r="AD137" s="138"/>
      <c r="AE137" s="138"/>
      <c r="AF137" s="138"/>
      <c r="AG137" s="138"/>
      <c r="AH137" s="138"/>
      <c r="AI137" s="138"/>
      <c r="AJ137" s="138"/>
      <c r="AK137" s="138"/>
      <c r="AL137" s="138"/>
      <c r="AM137" s="166" t="str">
        <f t="shared" si="2"/>
        <v>訪問歯科診療の医学管理の必要性を選択してください</v>
      </c>
    </row>
    <row r="138" spans="1:39" ht="27" customHeight="1" x14ac:dyDescent="0.15">
      <c r="A138" s="139">
        <v>142</v>
      </c>
      <c r="B138" s="189"/>
      <c r="C138" s="186"/>
      <c r="D138" s="169" t="s">
        <v>101</v>
      </c>
      <c r="E138" s="158"/>
      <c r="F138" s="165" t="s">
        <v>13</v>
      </c>
      <c r="G138" s="137" t="b">
        <f t="shared" si="1"/>
        <v>0</v>
      </c>
      <c r="H138" s="137"/>
      <c r="I138" s="137"/>
      <c r="J138" s="137"/>
      <c r="K138" s="138"/>
      <c r="L138" s="138"/>
      <c r="M138" s="138"/>
      <c r="N138" s="138"/>
      <c r="O138" s="138"/>
      <c r="P138" s="138"/>
      <c r="Q138" s="138"/>
      <c r="R138" s="138"/>
      <c r="S138" s="138"/>
      <c r="T138" s="138"/>
      <c r="U138" s="138"/>
      <c r="V138" s="138"/>
      <c r="W138" s="138"/>
      <c r="X138" s="138"/>
      <c r="Y138" s="138"/>
      <c r="Z138" s="138"/>
      <c r="AA138" s="138"/>
      <c r="AB138" s="138"/>
      <c r="AC138" s="138"/>
      <c r="AD138" s="138"/>
      <c r="AE138" s="138"/>
      <c r="AF138" s="138"/>
      <c r="AG138" s="138"/>
      <c r="AH138" s="138"/>
      <c r="AI138" s="138"/>
      <c r="AJ138" s="138"/>
      <c r="AK138" s="138"/>
      <c r="AL138" s="138"/>
      <c r="AM138" s="166" t="str">
        <f t="shared" si="2"/>
        <v>訪問薬剤管理指導の医学管理の必要性を選択してください</v>
      </c>
    </row>
    <row r="139" spans="1:39" ht="46.5" customHeight="1" x14ac:dyDescent="0.15">
      <c r="A139" s="139">
        <v>143</v>
      </c>
      <c r="B139" s="189"/>
      <c r="C139" s="186"/>
      <c r="D139" s="169" t="s">
        <v>102</v>
      </c>
      <c r="E139" s="158"/>
      <c r="F139" s="165" t="s">
        <v>13</v>
      </c>
      <c r="G139" s="137" t="b">
        <f t="shared" si="1"/>
        <v>0</v>
      </c>
      <c r="H139" s="137"/>
      <c r="I139" s="137"/>
      <c r="J139" s="137"/>
      <c r="K139" s="138"/>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c r="AG139" s="138"/>
      <c r="AH139" s="138"/>
      <c r="AI139" s="138"/>
      <c r="AJ139" s="138"/>
      <c r="AK139" s="138"/>
      <c r="AL139" s="138"/>
      <c r="AM139" s="166" t="str">
        <f t="shared" si="2"/>
        <v>訪問リハビリテーションの医学管理の必要性を選択してください</v>
      </c>
    </row>
    <row r="140" spans="1:39" ht="27" customHeight="1" x14ac:dyDescent="0.15">
      <c r="A140" s="139">
        <v>144</v>
      </c>
      <c r="B140" s="189"/>
      <c r="C140" s="186"/>
      <c r="D140" s="169" t="s">
        <v>103</v>
      </c>
      <c r="E140" s="158"/>
      <c r="F140" s="165" t="s">
        <v>13</v>
      </c>
      <c r="G140" s="137" t="b">
        <f t="shared" si="1"/>
        <v>0</v>
      </c>
      <c r="H140" s="137"/>
      <c r="I140" s="137"/>
      <c r="J140" s="137"/>
      <c r="K140" s="138"/>
      <c r="L140" s="138"/>
      <c r="M140" s="138"/>
      <c r="N140" s="138"/>
      <c r="O140" s="138"/>
      <c r="P140" s="138"/>
      <c r="Q140" s="138"/>
      <c r="R140" s="138"/>
      <c r="S140" s="138"/>
      <c r="T140" s="138"/>
      <c r="U140" s="138"/>
      <c r="V140" s="138"/>
      <c r="W140" s="138"/>
      <c r="X140" s="138"/>
      <c r="Y140" s="138"/>
      <c r="Z140" s="138"/>
      <c r="AA140" s="138"/>
      <c r="AB140" s="138"/>
      <c r="AC140" s="138"/>
      <c r="AD140" s="138"/>
      <c r="AE140" s="138"/>
      <c r="AF140" s="138"/>
      <c r="AG140" s="138"/>
      <c r="AH140" s="138"/>
      <c r="AI140" s="138"/>
      <c r="AJ140" s="138"/>
      <c r="AK140" s="138"/>
      <c r="AL140" s="138"/>
      <c r="AM140" s="166" t="str">
        <f t="shared" si="2"/>
        <v>短期入所療養介護の医学管理の必要性を選択してください</v>
      </c>
    </row>
    <row r="141" spans="1:39" ht="27" customHeight="1" x14ac:dyDescent="0.15">
      <c r="A141" s="139">
        <v>145</v>
      </c>
      <c r="B141" s="189"/>
      <c r="C141" s="186"/>
      <c r="D141" s="169" t="s">
        <v>104</v>
      </c>
      <c r="E141" s="158"/>
      <c r="F141" s="165" t="s">
        <v>13</v>
      </c>
      <c r="G141" s="137" t="b">
        <f t="shared" si="1"/>
        <v>0</v>
      </c>
      <c r="H141" s="137"/>
      <c r="I141" s="137"/>
      <c r="J141" s="137"/>
      <c r="K141" s="138"/>
      <c r="L141" s="138"/>
      <c r="M141" s="138"/>
      <c r="N141" s="138"/>
      <c r="O141" s="138"/>
      <c r="P141" s="138"/>
      <c r="Q141" s="138"/>
      <c r="R141" s="138"/>
      <c r="S141" s="138"/>
      <c r="T141" s="138"/>
      <c r="U141" s="138"/>
      <c r="V141" s="138"/>
      <c r="W141" s="138"/>
      <c r="X141" s="138"/>
      <c r="Y141" s="138"/>
      <c r="Z141" s="138"/>
      <c r="AA141" s="138"/>
      <c r="AB141" s="138"/>
      <c r="AC141" s="138"/>
      <c r="AD141" s="138"/>
      <c r="AE141" s="138"/>
      <c r="AF141" s="138"/>
      <c r="AG141" s="138"/>
      <c r="AH141" s="138"/>
      <c r="AI141" s="138"/>
      <c r="AJ141" s="138"/>
      <c r="AK141" s="138"/>
      <c r="AL141" s="138"/>
      <c r="AM141" s="166" t="str">
        <f t="shared" si="2"/>
        <v>訪問歯科衛生指導の医学管理の必要性を選択してください</v>
      </c>
    </row>
    <row r="142" spans="1:39" ht="27" customHeight="1" x14ac:dyDescent="0.15">
      <c r="A142" s="139">
        <v>146</v>
      </c>
      <c r="B142" s="189"/>
      <c r="C142" s="186"/>
      <c r="D142" s="169" t="s">
        <v>105</v>
      </c>
      <c r="E142" s="158"/>
      <c r="F142" s="165" t="s">
        <v>13</v>
      </c>
      <c r="G142" s="137" t="b">
        <f t="shared" si="1"/>
        <v>0</v>
      </c>
      <c r="H142" s="137"/>
      <c r="I142" s="137"/>
      <c r="J142" s="137"/>
      <c r="K142" s="138"/>
      <c r="L142" s="138"/>
      <c r="M142" s="138"/>
      <c r="N142" s="138"/>
      <c r="O142" s="138"/>
      <c r="P142" s="138"/>
      <c r="Q142" s="138"/>
      <c r="R142" s="138"/>
      <c r="S142" s="138"/>
      <c r="T142" s="138"/>
      <c r="U142" s="138"/>
      <c r="V142" s="138"/>
      <c r="W142" s="138"/>
      <c r="X142" s="138"/>
      <c r="Y142" s="138"/>
      <c r="Z142" s="138"/>
      <c r="AA142" s="138"/>
      <c r="AB142" s="138"/>
      <c r="AC142" s="138"/>
      <c r="AD142" s="138"/>
      <c r="AE142" s="138"/>
      <c r="AF142" s="138"/>
      <c r="AG142" s="138"/>
      <c r="AH142" s="138"/>
      <c r="AI142" s="138"/>
      <c r="AJ142" s="138"/>
      <c r="AK142" s="138"/>
      <c r="AL142" s="138"/>
      <c r="AM142" s="166" t="str">
        <f t="shared" si="2"/>
        <v>訪問栄養食事指導の医学管理の必要性を選択してください</v>
      </c>
    </row>
    <row r="143" spans="1:39" ht="47.25" customHeight="1" x14ac:dyDescent="0.15">
      <c r="A143" s="139">
        <v>147</v>
      </c>
      <c r="B143" s="189"/>
      <c r="C143" s="186"/>
      <c r="D143" s="169" t="s">
        <v>106</v>
      </c>
      <c r="E143" s="158"/>
      <c r="F143" s="165" t="s">
        <v>13</v>
      </c>
      <c r="G143" s="137" t="b">
        <f t="shared" si="1"/>
        <v>0</v>
      </c>
      <c r="H143" s="137"/>
      <c r="I143" s="137"/>
      <c r="J143" s="137"/>
      <c r="K143" s="138"/>
      <c r="L143" s="138"/>
      <c r="M143" s="138"/>
      <c r="N143" s="138"/>
      <c r="O143" s="138"/>
      <c r="P143" s="138"/>
      <c r="Q143" s="138"/>
      <c r="R143" s="138"/>
      <c r="S143" s="138"/>
      <c r="T143" s="138"/>
      <c r="U143" s="138"/>
      <c r="V143" s="138"/>
      <c r="W143" s="138"/>
      <c r="X143" s="138"/>
      <c r="Y143" s="138"/>
      <c r="Z143" s="138"/>
      <c r="AA143" s="138"/>
      <c r="AB143" s="138"/>
      <c r="AC143" s="138"/>
      <c r="AD143" s="138"/>
      <c r="AE143" s="138"/>
      <c r="AF143" s="138"/>
      <c r="AG143" s="138"/>
      <c r="AH143" s="138"/>
      <c r="AI143" s="138"/>
      <c r="AJ143" s="138"/>
      <c r="AK143" s="138"/>
      <c r="AL143" s="138"/>
      <c r="AM143" s="166" t="str">
        <f t="shared" si="2"/>
        <v>通所リハビリテーションの医学管理の必要性を選択してください</v>
      </c>
    </row>
    <row r="144" spans="1:39" ht="27" customHeight="1" x14ac:dyDescent="0.15">
      <c r="A144" s="139">
        <v>148</v>
      </c>
      <c r="B144" s="189"/>
      <c r="C144" s="186"/>
      <c r="D144" s="169" t="s">
        <v>406</v>
      </c>
      <c r="E144" s="158"/>
      <c r="F144" s="165" t="s">
        <v>13</v>
      </c>
      <c r="G144" s="137" t="b">
        <f t="shared" si="1"/>
        <v>0</v>
      </c>
      <c r="H144" s="137"/>
      <c r="I144" s="137"/>
      <c r="J144" s="137"/>
      <c r="K144" s="138"/>
      <c r="L144" s="138"/>
      <c r="M144" s="138"/>
      <c r="N144" s="138"/>
      <c r="O144" s="138"/>
      <c r="P144" s="138"/>
      <c r="Q144" s="138"/>
      <c r="R144" s="138"/>
      <c r="S144" s="138"/>
      <c r="T144" s="138"/>
      <c r="U144" s="138"/>
      <c r="V144" s="138"/>
      <c r="W144" s="138"/>
      <c r="X144" s="138"/>
      <c r="Y144" s="138"/>
      <c r="Z144" s="138"/>
      <c r="AA144" s="138"/>
      <c r="AB144" s="138"/>
      <c r="AC144" s="138"/>
      <c r="AD144" s="138"/>
      <c r="AE144" s="138"/>
      <c r="AF144" s="138"/>
      <c r="AG144" s="138"/>
      <c r="AH144" s="138"/>
      <c r="AI144" s="138"/>
      <c r="AJ144" s="138"/>
      <c r="AK144" s="138"/>
      <c r="AL144" s="138"/>
      <c r="AM144" s="166" t="str">
        <f t="shared" si="2"/>
        <v>老人保健施設の医学管理の必要性を選択してください</v>
      </c>
    </row>
    <row r="145" spans="1:39" ht="27" customHeight="1" x14ac:dyDescent="0.15">
      <c r="A145" s="139">
        <v>149</v>
      </c>
      <c r="B145" s="189"/>
      <c r="C145" s="186"/>
      <c r="D145" s="169" t="s">
        <v>407</v>
      </c>
      <c r="E145" s="158"/>
      <c r="F145" s="165" t="s">
        <v>13</v>
      </c>
      <c r="G145" s="137" t="b">
        <f t="shared" ref="G145" si="3">IF(OR(E145="あり",E145="特に必要性高い"),TRUE,FALSE)</f>
        <v>0</v>
      </c>
      <c r="H145" s="137"/>
      <c r="I145" s="137"/>
      <c r="J145" s="137"/>
      <c r="K145" s="138"/>
      <c r="L145" s="138"/>
      <c r="M145" s="138"/>
      <c r="N145" s="138"/>
      <c r="O145" s="138"/>
      <c r="P145" s="138"/>
      <c r="Q145" s="138"/>
      <c r="R145" s="138"/>
      <c r="S145" s="138"/>
      <c r="T145" s="138"/>
      <c r="U145" s="138"/>
      <c r="V145" s="138"/>
      <c r="W145" s="138"/>
      <c r="X145" s="138"/>
      <c r="Y145" s="138"/>
      <c r="Z145" s="138"/>
      <c r="AA145" s="138"/>
      <c r="AB145" s="138"/>
      <c r="AC145" s="138"/>
      <c r="AD145" s="138"/>
      <c r="AE145" s="138"/>
      <c r="AF145" s="138"/>
      <c r="AG145" s="138"/>
      <c r="AH145" s="138"/>
      <c r="AI145" s="138"/>
      <c r="AJ145" s="138"/>
      <c r="AK145" s="138"/>
      <c r="AL145" s="138"/>
      <c r="AM145" s="166" t="str">
        <f t="shared" si="2"/>
        <v>介護医療院の医学管理の必要性を選択してください</v>
      </c>
    </row>
    <row r="146" spans="1:39" ht="27" customHeight="1" x14ac:dyDescent="0.15">
      <c r="A146" s="139">
        <v>150</v>
      </c>
      <c r="B146" s="189"/>
      <c r="C146" s="186"/>
      <c r="D146" s="169" t="s">
        <v>107</v>
      </c>
      <c r="E146" s="158"/>
      <c r="F146" s="165" t="s">
        <v>13</v>
      </c>
      <c r="G146" s="137" t="b">
        <f t="shared" si="1"/>
        <v>0</v>
      </c>
      <c r="H146" s="137"/>
      <c r="I146" s="137"/>
      <c r="J146" s="137"/>
      <c r="K146" s="138"/>
      <c r="L146" s="138"/>
      <c r="M146" s="138"/>
      <c r="N146" s="138"/>
      <c r="O146" s="138"/>
      <c r="P146" s="138"/>
      <c r="Q146" s="138"/>
      <c r="R146" s="138"/>
      <c r="S146" s="138"/>
      <c r="T146" s="138"/>
      <c r="U146" s="138"/>
      <c r="V146" s="138"/>
      <c r="W146" s="138"/>
      <c r="X146" s="138"/>
      <c r="Y146" s="138"/>
      <c r="Z146" s="138"/>
      <c r="AA146" s="138"/>
      <c r="AB146" s="138"/>
      <c r="AC146" s="138"/>
      <c r="AD146" s="138"/>
      <c r="AE146" s="138"/>
      <c r="AF146" s="138"/>
      <c r="AG146" s="138"/>
      <c r="AH146" s="138"/>
      <c r="AI146" s="138"/>
      <c r="AJ146" s="138"/>
      <c r="AK146" s="138"/>
      <c r="AL146" s="138"/>
      <c r="AM146" s="166" t="str">
        <f t="shared" si="2"/>
        <v>その他医療系サービスの医学管理の必要性を選択してください</v>
      </c>
    </row>
    <row r="147" spans="1:39" ht="27" customHeight="1" x14ac:dyDescent="0.15">
      <c r="A147" s="139">
        <v>151</v>
      </c>
      <c r="B147" s="189"/>
      <c r="C147" s="186"/>
      <c r="D147" s="169" t="s">
        <v>108</v>
      </c>
      <c r="E147" s="160"/>
      <c r="F147" s="165" t="s">
        <v>93</v>
      </c>
      <c r="G147" s="137" t="b">
        <f t="shared" si="1"/>
        <v>0</v>
      </c>
      <c r="H147" s="137"/>
      <c r="I147" s="137"/>
      <c r="J147" s="137"/>
      <c r="K147" s="138"/>
      <c r="L147" s="138"/>
      <c r="M147" s="138"/>
      <c r="N147" s="138"/>
      <c r="O147" s="138"/>
      <c r="P147" s="138"/>
      <c r="Q147" s="138"/>
      <c r="R147" s="138"/>
      <c r="S147" s="138"/>
      <c r="T147" s="138"/>
      <c r="U147" s="138"/>
      <c r="V147" s="138"/>
      <c r="W147" s="138"/>
      <c r="X147" s="138"/>
      <c r="Y147" s="138"/>
      <c r="Z147" s="138"/>
      <c r="AA147" s="138"/>
      <c r="AB147" s="138"/>
      <c r="AC147" s="138"/>
      <c r="AD147" s="138"/>
      <c r="AE147" s="138"/>
      <c r="AF147" s="138"/>
      <c r="AG147" s="138"/>
      <c r="AH147" s="138"/>
      <c r="AI147" s="138"/>
      <c r="AJ147" s="138"/>
      <c r="AK147" s="138"/>
      <c r="AL147" s="138"/>
      <c r="AM147" s="166" t="str">
        <f t="shared" ref="AM147" si="4">IF(E146="",D146&amp;"の医学管理の必要性を選択してください","")</f>
        <v>その他医療系サービスの医学管理の必要性を選択してください</v>
      </c>
    </row>
    <row r="148" spans="1:39" ht="27" customHeight="1" x14ac:dyDescent="0.15">
      <c r="A148" s="139">
        <v>152</v>
      </c>
      <c r="B148" s="189"/>
      <c r="C148" s="186"/>
      <c r="D148" s="173"/>
      <c r="E148" s="148"/>
      <c r="F148" s="151"/>
      <c r="G148" s="137"/>
      <c r="H148" s="146"/>
      <c r="I148" s="137"/>
      <c r="J148" s="137"/>
      <c r="K148" s="138"/>
      <c r="L148" s="138"/>
      <c r="M148" s="138"/>
      <c r="N148" s="138"/>
      <c r="O148" s="138"/>
      <c r="P148" s="138"/>
      <c r="Q148" s="138"/>
      <c r="R148" s="138"/>
      <c r="S148" s="138"/>
      <c r="T148" s="138"/>
      <c r="U148" s="138"/>
      <c r="V148" s="138"/>
      <c r="W148" s="138"/>
      <c r="X148" s="138"/>
      <c r="Y148" s="138"/>
      <c r="Z148" s="138"/>
      <c r="AA148" s="138"/>
      <c r="AB148" s="138"/>
      <c r="AC148" s="138"/>
      <c r="AD148" s="138"/>
      <c r="AE148" s="138"/>
      <c r="AF148" s="138"/>
      <c r="AG148" s="138"/>
      <c r="AH148" s="138"/>
      <c r="AI148" s="138"/>
      <c r="AJ148" s="138"/>
      <c r="AK148" s="138"/>
      <c r="AL148" s="138"/>
      <c r="AM148" s="166" t="str">
        <f>IF(AND(OR(E146="あり",E146="特に必要性高い"),E147=""),D146&amp;"に"&amp;E146&amp;"が選択されていますが内容の入力がありません","")</f>
        <v/>
      </c>
    </row>
    <row r="149" spans="1:39" ht="21" x14ac:dyDescent="0.15">
      <c r="A149" s="139">
        <v>153</v>
      </c>
      <c r="B149" s="189"/>
      <c r="C149" s="186" t="s">
        <v>109</v>
      </c>
      <c r="D149" s="186" t="s">
        <v>110</v>
      </c>
      <c r="E149" s="158"/>
      <c r="F149" s="165" t="s">
        <v>13</v>
      </c>
      <c r="G149" s="146" t="b">
        <f t="shared" ref="G149:G151" si="5">IF(E149="",FALSE,IF(E149="特になし",TRUE,FALSE))</f>
        <v>0</v>
      </c>
      <c r="H149" s="146" t="b">
        <f>IF(G149="",FALSE,IF(E149="あり",TRUE,FALSE))</f>
        <v>0</v>
      </c>
      <c r="I149" s="137"/>
      <c r="J149" s="137"/>
      <c r="K149" s="138"/>
      <c r="L149" s="138"/>
      <c r="M149" s="138"/>
      <c r="N149" s="138"/>
      <c r="O149" s="138"/>
      <c r="P149" s="138"/>
      <c r="Q149" s="138"/>
      <c r="R149" s="138"/>
      <c r="S149" s="138"/>
      <c r="T149" s="138"/>
      <c r="U149" s="138"/>
      <c r="V149" s="138"/>
      <c r="W149" s="138"/>
      <c r="X149" s="138"/>
      <c r="Y149" s="138"/>
      <c r="Z149" s="138"/>
      <c r="AA149" s="138"/>
      <c r="AB149" s="138"/>
      <c r="AC149" s="138"/>
      <c r="AD149" s="138"/>
      <c r="AE149" s="138"/>
      <c r="AF149" s="138"/>
      <c r="AG149" s="138"/>
      <c r="AH149" s="138"/>
      <c r="AI149" s="138"/>
      <c r="AJ149" s="138"/>
      <c r="AK149" s="138"/>
      <c r="AL149" s="138"/>
      <c r="AM149" s="166" t="str">
        <f>IF(E149="","血圧についてサービス提供時における医学的観点からの留意事項を選択してください","")</f>
        <v>血圧についてサービス提供時における医学的観点からの留意事項を選択してください</v>
      </c>
    </row>
    <row r="150" spans="1:39" ht="27" customHeight="1" x14ac:dyDescent="0.15">
      <c r="A150" s="139">
        <v>154</v>
      </c>
      <c r="B150" s="189"/>
      <c r="C150" s="186"/>
      <c r="D150" s="186"/>
      <c r="E150" s="160"/>
      <c r="F150" s="165" t="s">
        <v>111</v>
      </c>
      <c r="G150" s="137"/>
      <c r="H150" s="137"/>
      <c r="I150" s="137"/>
      <c r="J150" s="137"/>
      <c r="K150" s="138"/>
      <c r="L150" s="138"/>
      <c r="M150" s="138"/>
      <c r="N150" s="138"/>
      <c r="O150" s="138"/>
      <c r="P150" s="138"/>
      <c r="Q150" s="138"/>
      <c r="R150" s="138"/>
      <c r="S150" s="138"/>
      <c r="T150" s="138"/>
      <c r="U150" s="138"/>
      <c r="V150" s="138"/>
      <c r="W150" s="138"/>
      <c r="X150" s="138"/>
      <c r="Y150" s="138"/>
      <c r="Z150" s="138"/>
      <c r="AA150" s="138"/>
      <c r="AB150" s="138"/>
      <c r="AC150" s="138"/>
      <c r="AD150" s="138"/>
      <c r="AE150" s="138"/>
      <c r="AF150" s="138"/>
      <c r="AG150" s="138"/>
      <c r="AH150" s="138"/>
      <c r="AI150" s="138"/>
      <c r="AJ150" s="138"/>
      <c r="AK150" s="138"/>
      <c r="AL150" s="138"/>
      <c r="AM150" s="166" t="str">
        <f>IF(AND(E149="あり",E150=""),"血圧について留意事項「あり」が選択されていますが内容の入力がありません","")</f>
        <v/>
      </c>
    </row>
    <row r="151" spans="1:39" ht="21" x14ac:dyDescent="0.15">
      <c r="A151" s="139">
        <v>155</v>
      </c>
      <c r="B151" s="189"/>
      <c r="C151" s="186"/>
      <c r="D151" s="186" t="s">
        <v>112</v>
      </c>
      <c r="E151" s="158"/>
      <c r="F151" s="165" t="s">
        <v>13</v>
      </c>
      <c r="G151" s="146" t="b">
        <f t="shared" si="5"/>
        <v>0</v>
      </c>
      <c r="H151" s="146" t="b">
        <f t="shared" ref="H151" si="6">IF(G151="",FALSE,IF(E151="あり",TRUE,FALSE))</f>
        <v>0</v>
      </c>
      <c r="I151" s="137"/>
      <c r="J151" s="137"/>
      <c r="K151" s="138"/>
      <c r="L151" s="138"/>
      <c r="M151" s="138"/>
      <c r="N151" s="138"/>
      <c r="O151" s="138"/>
      <c r="P151" s="138"/>
      <c r="Q151" s="138"/>
      <c r="R151" s="138"/>
      <c r="S151" s="138"/>
      <c r="T151" s="138"/>
      <c r="U151" s="138"/>
      <c r="V151" s="138"/>
      <c r="W151" s="138"/>
      <c r="X151" s="138"/>
      <c r="Y151" s="138"/>
      <c r="Z151" s="138"/>
      <c r="AA151" s="138"/>
      <c r="AB151" s="138"/>
      <c r="AC151" s="138"/>
      <c r="AD151" s="138"/>
      <c r="AE151" s="138"/>
      <c r="AF151" s="138"/>
      <c r="AG151" s="138"/>
      <c r="AH151" s="138"/>
      <c r="AI151" s="138"/>
      <c r="AJ151" s="138"/>
      <c r="AK151" s="138"/>
      <c r="AL151" s="138"/>
      <c r="AM151" s="166" t="str">
        <f>IF(E151="","移動についてサービス提供時における医学的観点からの留意事項を選択してください","")</f>
        <v>移動についてサービス提供時における医学的観点からの留意事項を選択してください</v>
      </c>
    </row>
    <row r="152" spans="1:39" ht="27" customHeight="1" x14ac:dyDescent="0.15">
      <c r="A152" s="139">
        <v>156</v>
      </c>
      <c r="B152" s="189"/>
      <c r="C152" s="186"/>
      <c r="D152" s="186"/>
      <c r="E152" s="160"/>
      <c r="F152" s="165" t="s">
        <v>111</v>
      </c>
      <c r="G152" s="137"/>
      <c r="H152" s="137"/>
      <c r="I152" s="137"/>
      <c r="J152" s="137"/>
      <c r="K152" s="138"/>
      <c r="L152" s="138"/>
      <c r="M152" s="138"/>
      <c r="N152" s="138"/>
      <c r="O152" s="138"/>
      <c r="P152" s="138"/>
      <c r="Q152" s="138"/>
      <c r="R152" s="138"/>
      <c r="S152" s="138"/>
      <c r="T152" s="138"/>
      <c r="U152" s="138"/>
      <c r="V152" s="138"/>
      <c r="W152" s="138"/>
      <c r="X152" s="138"/>
      <c r="Y152" s="138"/>
      <c r="Z152" s="138"/>
      <c r="AA152" s="138"/>
      <c r="AB152" s="138"/>
      <c r="AC152" s="138"/>
      <c r="AD152" s="138"/>
      <c r="AE152" s="138"/>
      <c r="AF152" s="138"/>
      <c r="AG152" s="138"/>
      <c r="AH152" s="138"/>
      <c r="AI152" s="138"/>
      <c r="AJ152" s="138"/>
      <c r="AK152" s="138"/>
      <c r="AL152" s="138"/>
      <c r="AM152" s="166" t="str">
        <f>IF(AND(E151="あり",E152=""),"移動について留意事項「あり」が選択されていますが内容の入力がありません","")</f>
        <v/>
      </c>
    </row>
    <row r="153" spans="1:39" ht="21" x14ac:dyDescent="0.15">
      <c r="A153" s="139">
        <v>157</v>
      </c>
      <c r="B153" s="189"/>
      <c r="C153" s="186"/>
      <c r="D153" s="186" t="s">
        <v>113</v>
      </c>
      <c r="E153" s="158"/>
      <c r="F153" s="165" t="s">
        <v>13</v>
      </c>
      <c r="G153" s="146" t="b">
        <f t="shared" ref="G153" si="7">IF(E153="",FALSE,IF(E153="特になし",TRUE,FALSE))</f>
        <v>0</v>
      </c>
      <c r="H153" s="146" t="b">
        <f t="shared" ref="H153" si="8">IF(G153="",FALSE,IF(E153="あり",TRUE,FALSE))</f>
        <v>0</v>
      </c>
      <c r="I153" s="137"/>
      <c r="J153" s="137"/>
      <c r="K153" s="138"/>
      <c r="L153" s="138"/>
      <c r="M153" s="138"/>
      <c r="N153" s="138"/>
      <c r="O153" s="138"/>
      <c r="P153" s="138"/>
      <c r="Q153" s="138"/>
      <c r="R153" s="138"/>
      <c r="S153" s="138"/>
      <c r="T153" s="138"/>
      <c r="U153" s="138"/>
      <c r="V153" s="138"/>
      <c r="W153" s="138"/>
      <c r="X153" s="138"/>
      <c r="Y153" s="138"/>
      <c r="Z153" s="138"/>
      <c r="AA153" s="138"/>
      <c r="AB153" s="138"/>
      <c r="AC153" s="138"/>
      <c r="AD153" s="138"/>
      <c r="AE153" s="138"/>
      <c r="AF153" s="138"/>
      <c r="AG153" s="138"/>
      <c r="AH153" s="138"/>
      <c r="AI153" s="138"/>
      <c r="AJ153" s="138"/>
      <c r="AK153" s="138"/>
      <c r="AL153" s="138"/>
      <c r="AM153" s="166" t="str">
        <f>IF(E153="","摂食についてサービス提供時における医学的観点からの留意事項を選択してください","")</f>
        <v>摂食についてサービス提供時における医学的観点からの留意事項を選択してください</v>
      </c>
    </row>
    <row r="154" spans="1:39" ht="27" customHeight="1" x14ac:dyDescent="0.15">
      <c r="A154" s="139">
        <v>158</v>
      </c>
      <c r="B154" s="189"/>
      <c r="C154" s="186"/>
      <c r="D154" s="186"/>
      <c r="E154" s="160"/>
      <c r="F154" s="165" t="s">
        <v>111</v>
      </c>
      <c r="G154" s="137"/>
      <c r="H154" s="137"/>
      <c r="I154" s="137"/>
      <c r="J154" s="137"/>
      <c r="K154" s="138"/>
      <c r="L154" s="138"/>
      <c r="M154" s="138"/>
      <c r="N154" s="138"/>
      <c r="O154" s="138"/>
      <c r="P154" s="138"/>
      <c r="Q154" s="138"/>
      <c r="R154" s="138"/>
      <c r="S154" s="138"/>
      <c r="T154" s="138"/>
      <c r="U154" s="138"/>
      <c r="V154" s="138"/>
      <c r="W154" s="138"/>
      <c r="X154" s="138"/>
      <c r="Y154" s="138"/>
      <c r="Z154" s="138"/>
      <c r="AA154" s="138"/>
      <c r="AB154" s="138"/>
      <c r="AC154" s="138"/>
      <c r="AD154" s="138"/>
      <c r="AE154" s="138"/>
      <c r="AF154" s="138"/>
      <c r="AG154" s="138"/>
      <c r="AH154" s="138"/>
      <c r="AI154" s="138"/>
      <c r="AJ154" s="138"/>
      <c r="AK154" s="138"/>
      <c r="AL154" s="138"/>
      <c r="AM154" s="166" t="str">
        <f>IF(AND(E153="あり",E154=""),"摂食について留意事項「あり」が選択されていますが内容の入力がありません","")</f>
        <v/>
      </c>
    </row>
    <row r="155" spans="1:39" ht="21" x14ac:dyDescent="0.15">
      <c r="A155" s="139">
        <v>159</v>
      </c>
      <c r="B155" s="189"/>
      <c r="C155" s="186"/>
      <c r="D155" s="186" t="s">
        <v>114</v>
      </c>
      <c r="E155" s="158"/>
      <c r="F155" s="165" t="s">
        <v>13</v>
      </c>
      <c r="G155" s="146" t="b">
        <f t="shared" ref="G155" si="9">IF(E155="",FALSE,IF(E155="特になし",TRUE,FALSE))</f>
        <v>0</v>
      </c>
      <c r="H155" s="146" t="b">
        <f t="shared" ref="H155" si="10">IF(G155="",FALSE,IF(E155="あり",TRUE,FALSE))</f>
        <v>0</v>
      </c>
      <c r="I155" s="137"/>
      <c r="J155" s="137"/>
      <c r="K155" s="138"/>
      <c r="L155" s="138"/>
      <c r="M155" s="138"/>
      <c r="N155" s="138"/>
      <c r="O155" s="138"/>
      <c r="P155" s="138"/>
      <c r="Q155" s="138"/>
      <c r="R155" s="138"/>
      <c r="S155" s="138"/>
      <c r="T155" s="138"/>
      <c r="U155" s="138"/>
      <c r="V155" s="138"/>
      <c r="W155" s="138"/>
      <c r="X155" s="138"/>
      <c r="Y155" s="138"/>
      <c r="Z155" s="138"/>
      <c r="AA155" s="138"/>
      <c r="AB155" s="138"/>
      <c r="AC155" s="138"/>
      <c r="AD155" s="138"/>
      <c r="AE155" s="138"/>
      <c r="AF155" s="138"/>
      <c r="AG155" s="138"/>
      <c r="AH155" s="138"/>
      <c r="AI155" s="138"/>
      <c r="AJ155" s="138"/>
      <c r="AK155" s="138"/>
      <c r="AL155" s="138"/>
      <c r="AM155" s="166" t="str">
        <f>IF(E155="","運動についてサービス提供時における医学的観点からの留意事項を選択してください","")</f>
        <v>運動についてサービス提供時における医学的観点からの留意事項を選択してください</v>
      </c>
    </row>
    <row r="156" spans="1:39" ht="27" customHeight="1" x14ac:dyDescent="0.15">
      <c r="A156" s="139">
        <v>160</v>
      </c>
      <c r="B156" s="189"/>
      <c r="C156" s="186"/>
      <c r="D156" s="186"/>
      <c r="E156" s="160"/>
      <c r="F156" s="165" t="s">
        <v>111</v>
      </c>
      <c r="G156" s="137"/>
      <c r="H156" s="146"/>
      <c r="I156" s="137"/>
      <c r="J156" s="137"/>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38"/>
      <c r="AJ156" s="138"/>
      <c r="AK156" s="138"/>
      <c r="AL156" s="138"/>
      <c r="AM156" s="166" t="str">
        <f>IF(AND(E155="あり",E156=""),"運動について留意事項「あり」が選択されていますが内容の入力がありません","")</f>
        <v/>
      </c>
    </row>
    <row r="157" spans="1:39" ht="21" x14ac:dyDescent="0.15">
      <c r="A157" s="139">
        <v>161</v>
      </c>
      <c r="B157" s="189"/>
      <c r="C157" s="186"/>
      <c r="D157" s="186" t="s">
        <v>115</v>
      </c>
      <c r="E157" s="158"/>
      <c r="F157" s="165" t="s">
        <v>13</v>
      </c>
      <c r="G157" s="146" t="b">
        <f>IF(E157="",FALSE,IF(E157="特になし",TRUE,FALSE))</f>
        <v>0</v>
      </c>
      <c r="H157" s="146" t="b">
        <f>IF(G157="",FALSE,IF(E157="あり",TRUE,FALSE))</f>
        <v>0</v>
      </c>
      <c r="I157" s="137"/>
      <c r="J157" s="137"/>
      <c r="K157" s="138"/>
      <c r="L157" s="138"/>
      <c r="M157" s="138"/>
      <c r="N157" s="138"/>
      <c r="O157" s="138"/>
      <c r="P157" s="138"/>
      <c r="Q157" s="138"/>
      <c r="R157" s="138"/>
      <c r="S157" s="138"/>
      <c r="T157" s="138"/>
      <c r="U157" s="138"/>
      <c r="V157" s="138"/>
      <c r="W157" s="138"/>
      <c r="X157" s="138"/>
      <c r="Y157" s="138"/>
      <c r="Z157" s="138"/>
      <c r="AA157" s="138"/>
      <c r="AB157" s="138"/>
      <c r="AC157" s="138"/>
      <c r="AD157" s="138"/>
      <c r="AE157" s="138"/>
      <c r="AF157" s="138"/>
      <c r="AG157" s="138"/>
      <c r="AH157" s="138"/>
      <c r="AI157" s="138"/>
      <c r="AJ157" s="138"/>
      <c r="AK157" s="138"/>
      <c r="AL157" s="138"/>
      <c r="AM157" s="166" t="str">
        <f>IF(E157="","嚥下についてサービス提供時における医学的観点からの留意事項を選択してください","")</f>
        <v>嚥下についてサービス提供時における医学的観点からの留意事項を選択してください</v>
      </c>
    </row>
    <row r="158" spans="1:39" ht="27" customHeight="1" x14ac:dyDescent="0.15">
      <c r="A158" s="139">
        <v>162</v>
      </c>
      <c r="B158" s="189"/>
      <c r="C158" s="186"/>
      <c r="D158" s="186"/>
      <c r="E158" s="160"/>
      <c r="F158" s="165" t="s">
        <v>111</v>
      </c>
      <c r="G158" s="137"/>
      <c r="H158" s="137"/>
      <c r="I158" s="137"/>
      <c r="J158" s="137"/>
      <c r="K158" s="138"/>
      <c r="L158" s="138"/>
      <c r="M158" s="138"/>
      <c r="N158" s="138"/>
      <c r="O158" s="138"/>
      <c r="P158" s="138"/>
      <c r="Q158" s="138"/>
      <c r="R158" s="138"/>
      <c r="S158" s="138"/>
      <c r="T158" s="138"/>
      <c r="U158" s="138"/>
      <c r="V158" s="138"/>
      <c r="W158" s="138"/>
      <c r="X158" s="138"/>
      <c r="Y158" s="138"/>
      <c r="Z158" s="138"/>
      <c r="AA158" s="138"/>
      <c r="AB158" s="138"/>
      <c r="AC158" s="138"/>
      <c r="AD158" s="138"/>
      <c r="AE158" s="138"/>
      <c r="AF158" s="138"/>
      <c r="AG158" s="138"/>
      <c r="AH158" s="138"/>
      <c r="AI158" s="138"/>
      <c r="AJ158" s="138"/>
      <c r="AK158" s="138"/>
      <c r="AL158" s="138"/>
      <c r="AM158" s="166" t="str">
        <f>IF(AND(E157="あり",E158=""),"嚥下について留意事項「あり」が選択されていますが内容の入力がありません","")</f>
        <v/>
      </c>
    </row>
    <row r="159" spans="1:39" ht="27" customHeight="1" x14ac:dyDescent="0.15">
      <c r="A159" s="139">
        <v>163</v>
      </c>
      <c r="B159" s="189"/>
      <c r="C159" s="186"/>
      <c r="D159" s="169" t="s">
        <v>70</v>
      </c>
      <c r="E159" s="160"/>
      <c r="F159" s="165" t="s">
        <v>116</v>
      </c>
      <c r="G159" s="149" t="b">
        <f>IF(E159="",FALSE,TRUE)</f>
        <v>0</v>
      </c>
      <c r="H159" s="146"/>
      <c r="I159" s="137"/>
      <c r="J159" s="137"/>
      <c r="K159" s="138"/>
      <c r="L159" s="138"/>
      <c r="M159" s="138"/>
      <c r="N159" s="138"/>
      <c r="O159" s="138"/>
      <c r="P159" s="138"/>
      <c r="Q159" s="138"/>
      <c r="R159" s="138"/>
      <c r="S159" s="138"/>
      <c r="T159" s="138"/>
      <c r="U159" s="138"/>
      <c r="V159" s="138"/>
      <c r="W159" s="138"/>
      <c r="X159" s="138"/>
      <c r="Y159" s="138"/>
      <c r="Z159" s="138"/>
      <c r="AA159" s="138"/>
      <c r="AB159" s="138"/>
      <c r="AC159" s="138"/>
      <c r="AD159" s="138"/>
      <c r="AE159" s="138"/>
      <c r="AF159" s="138"/>
      <c r="AG159" s="138"/>
      <c r="AH159" s="138"/>
      <c r="AI159" s="138"/>
      <c r="AJ159" s="138"/>
      <c r="AK159" s="138"/>
      <c r="AL159" s="138"/>
      <c r="AM159" s="166"/>
    </row>
    <row r="160" spans="1:39" ht="27" customHeight="1" x14ac:dyDescent="0.15">
      <c r="A160" s="139">
        <v>164</v>
      </c>
      <c r="B160" s="189"/>
      <c r="C160" s="186" t="s">
        <v>117</v>
      </c>
      <c r="D160" s="170" t="s">
        <v>118</v>
      </c>
      <c r="E160" s="158"/>
      <c r="F160" s="165" t="s">
        <v>13</v>
      </c>
      <c r="G160" s="146" t="b">
        <f>IF(E160="",FALSE,IF(E160="無",TRUE,FALSE))</f>
        <v>0</v>
      </c>
      <c r="H160" s="137" t="b">
        <f>IF(E160="",FALSE,IF(E160="有",TRUE,FALSE))</f>
        <v>0</v>
      </c>
      <c r="I160" s="137" t="b">
        <f>IF(E160="",FALSE,IF(E160="不明",TRUE,FALSE))</f>
        <v>0</v>
      </c>
      <c r="J160" s="137"/>
      <c r="K160" s="138"/>
      <c r="L160" s="138"/>
      <c r="M160" s="138"/>
      <c r="N160" s="138"/>
      <c r="O160" s="138"/>
      <c r="P160" s="138"/>
      <c r="Q160" s="138"/>
      <c r="R160" s="138"/>
      <c r="S160" s="138"/>
      <c r="T160" s="138"/>
      <c r="U160" s="138"/>
      <c r="V160" s="138"/>
      <c r="W160" s="138"/>
      <c r="X160" s="138"/>
      <c r="Y160" s="138"/>
      <c r="Z160" s="138"/>
      <c r="AA160" s="138"/>
      <c r="AB160" s="138"/>
      <c r="AC160" s="138"/>
      <c r="AD160" s="138"/>
      <c r="AE160" s="138"/>
      <c r="AF160" s="138"/>
      <c r="AG160" s="138"/>
      <c r="AH160" s="138"/>
      <c r="AI160" s="138"/>
      <c r="AJ160" s="138"/>
      <c r="AK160" s="138"/>
      <c r="AL160" s="138"/>
      <c r="AM160" s="166" t="str">
        <f>IF(E160="","感染症の有無を選択してください","")</f>
        <v>感染症の有無を選択してください</v>
      </c>
    </row>
    <row r="161" spans="1:39" ht="54" customHeight="1" x14ac:dyDescent="0.15">
      <c r="A161" s="139">
        <v>165</v>
      </c>
      <c r="B161" s="189"/>
      <c r="C161" s="186"/>
      <c r="D161" s="170" t="s">
        <v>457</v>
      </c>
      <c r="E161" s="160"/>
      <c r="F161" s="165" t="s">
        <v>119</v>
      </c>
      <c r="G161" s="137"/>
      <c r="H161" s="137"/>
      <c r="I161" s="137"/>
      <c r="J161" s="137"/>
      <c r="K161" s="138"/>
      <c r="L161" s="138"/>
      <c r="M161" s="138"/>
      <c r="N161" s="138"/>
      <c r="O161" s="138"/>
      <c r="P161" s="138"/>
      <c r="Q161" s="138"/>
      <c r="R161" s="138"/>
      <c r="S161" s="138"/>
      <c r="T161" s="138"/>
      <c r="U161" s="138"/>
      <c r="V161" s="138"/>
      <c r="W161" s="138"/>
      <c r="X161" s="138"/>
      <c r="Y161" s="138"/>
      <c r="Z161" s="138"/>
      <c r="AA161" s="138"/>
      <c r="AB161" s="138"/>
      <c r="AC161" s="138"/>
      <c r="AD161" s="138"/>
      <c r="AE161" s="138"/>
      <c r="AF161" s="138"/>
      <c r="AG161" s="138"/>
      <c r="AH161" s="138"/>
      <c r="AI161" s="138"/>
      <c r="AJ161" s="138"/>
      <c r="AK161" s="138"/>
      <c r="AL161" s="138"/>
      <c r="AM161" s="166" t="str">
        <f>IF(AND(E160="有",E161=""),"感染症に「有」が選択されていますが具体的内容の入力がありません","")</f>
        <v/>
      </c>
    </row>
    <row r="162" spans="1:39" ht="248.25" customHeight="1" x14ac:dyDescent="0.15">
      <c r="A162" s="139">
        <v>166</v>
      </c>
      <c r="B162" s="179" t="s">
        <v>120</v>
      </c>
      <c r="C162" s="186" t="s">
        <v>120</v>
      </c>
      <c r="D162" s="186"/>
      <c r="E162" s="160"/>
      <c r="F162" s="165" t="s">
        <v>462</v>
      </c>
      <c r="G162" s="137"/>
      <c r="H162" s="137"/>
      <c r="I162" s="137"/>
      <c r="J162" s="137"/>
      <c r="K162" s="138"/>
      <c r="L162" s="138"/>
      <c r="M162" s="138"/>
      <c r="N162" s="138"/>
      <c r="O162" s="138"/>
      <c r="P162" s="138"/>
      <c r="Q162" s="138"/>
      <c r="R162" s="138"/>
      <c r="S162" s="138"/>
      <c r="T162" s="138"/>
      <c r="U162" s="138"/>
      <c r="V162" s="138"/>
      <c r="W162" s="138"/>
      <c r="X162" s="138"/>
      <c r="Y162" s="138"/>
      <c r="Z162" s="138"/>
      <c r="AA162" s="138"/>
      <c r="AB162" s="138"/>
      <c r="AC162" s="138"/>
      <c r="AD162" s="138"/>
      <c r="AE162" s="138"/>
      <c r="AF162" s="138"/>
      <c r="AG162" s="138"/>
      <c r="AH162" s="138"/>
      <c r="AI162" s="138"/>
      <c r="AJ162" s="138"/>
      <c r="AK162" s="138"/>
      <c r="AL162" s="138"/>
      <c r="AM162" s="166"/>
    </row>
  </sheetData>
  <mergeCells count="47">
    <mergeCell ref="C160:C161"/>
    <mergeCell ref="C106:C107"/>
    <mergeCell ref="L1:AI1"/>
    <mergeCell ref="B2:C4"/>
    <mergeCell ref="C162:D162"/>
    <mergeCell ref="C135:C148"/>
    <mergeCell ref="C149:C159"/>
    <mergeCell ref="D149:D150"/>
    <mergeCell ref="D151:D152"/>
    <mergeCell ref="D153:D154"/>
    <mergeCell ref="D155:D156"/>
    <mergeCell ref="D157:D158"/>
    <mergeCell ref="B110:B161"/>
    <mergeCell ref="C110:C114"/>
    <mergeCell ref="C103:C105"/>
    <mergeCell ref="C108:C109"/>
    <mergeCell ref="C118:C133"/>
    <mergeCell ref="D118:D132"/>
    <mergeCell ref="C134:D134"/>
    <mergeCell ref="D112:D114"/>
    <mergeCell ref="C115:C117"/>
    <mergeCell ref="C89:C90"/>
    <mergeCell ref="C91:C96"/>
    <mergeCell ref="C97:C98"/>
    <mergeCell ref="C99:C100"/>
    <mergeCell ref="C101:C102"/>
    <mergeCell ref="C62:C63"/>
    <mergeCell ref="C64:C66"/>
    <mergeCell ref="C67:D80"/>
    <mergeCell ref="C81:C84"/>
    <mergeCell ref="C85:C88"/>
    <mergeCell ref="F112:F114"/>
    <mergeCell ref="F118:F131"/>
    <mergeCell ref="B1:C1"/>
    <mergeCell ref="B5:C23"/>
    <mergeCell ref="B24:C40"/>
    <mergeCell ref="D27:D39"/>
    <mergeCell ref="F27:F39"/>
    <mergeCell ref="B41:B49"/>
    <mergeCell ref="C41:C46"/>
    <mergeCell ref="C47:C48"/>
    <mergeCell ref="C49:D49"/>
    <mergeCell ref="B50:C61"/>
    <mergeCell ref="D50:D58"/>
    <mergeCell ref="F50:F61"/>
    <mergeCell ref="D59:D60"/>
    <mergeCell ref="B62:B109"/>
  </mergeCells>
  <phoneticPr fontId="2" type="Hiragana"/>
  <conditionalFormatting sqref="AM2:AM162">
    <cfRule type="expression" dxfId="14" priority="3">
      <formula>AM2&lt;&gt;""</formula>
    </cfRule>
  </conditionalFormatting>
  <conditionalFormatting sqref="AM145">
    <cfRule type="expression" dxfId="13" priority="2">
      <formula>AM145&lt;&gt;""</formula>
    </cfRule>
  </conditionalFormatting>
  <conditionalFormatting sqref="AM144">
    <cfRule type="expression" dxfId="12" priority="1">
      <formula>AM144&lt;&gt;""</formula>
    </cfRule>
  </conditionalFormatting>
  <dataValidations count="33">
    <dataValidation type="list" allowBlank="1" showInputMessage="1" showErrorMessage="1" sqref="E9" xr:uid="{00000000-0002-0000-0000-000000000000}">
      <formula1>$L$2:$L$4</formula1>
    </dataValidation>
    <dataValidation type="list" allowBlank="1" showInputMessage="1" showErrorMessage="1" sqref="E15" xr:uid="{00000000-0002-0000-0000-000001000000}">
      <formula1>$M$2:$M$4</formula1>
    </dataValidation>
    <dataValidation type="list" allowBlank="1" showInputMessage="1" showErrorMessage="1" sqref="E25" xr:uid="{00000000-0002-0000-0000-000002000000}">
      <formula1>$N$2:$N$4</formula1>
    </dataValidation>
    <dataValidation type="list" allowBlank="1" showInputMessage="1" showErrorMessage="1" sqref="E89 E67 E81 E83" xr:uid="{00000000-0002-0000-0000-000003000000}">
      <formula1>$O$2:$O$4</formula1>
    </dataValidation>
    <dataValidation type="list" allowBlank="1" showInputMessage="1" showErrorMessage="1" sqref="E64" xr:uid="{00000000-0002-0000-0000-000004000000}">
      <formula1>$S$2:$S$4</formula1>
    </dataValidation>
    <dataValidation type="list" allowBlank="1" showInputMessage="1" showErrorMessage="1" sqref="E85" xr:uid="{00000000-0002-0000-0000-000005000000}">
      <formula1>$V$2:$V$4</formula1>
    </dataValidation>
    <dataValidation type="list" allowBlank="1" showInputMessage="1" showErrorMessage="1" sqref="E115" xr:uid="{00000000-0002-0000-0000-000006000000}">
      <formula1>$AC$2:$AC$4</formula1>
    </dataValidation>
    <dataValidation type="list" allowBlank="1" showInputMessage="1" showErrorMessage="1" sqref="E116" xr:uid="{00000000-0002-0000-0000-000007000000}">
      <formula1>$AD$2:$AD$4</formula1>
    </dataValidation>
    <dataValidation type="list" allowBlank="1" showInputMessage="1" showErrorMessage="1" sqref="E157 E149 E151 E153 E155" xr:uid="{00000000-0002-0000-0000-000008000000}">
      <formula1>$AG$2:$AG$4</formula1>
    </dataValidation>
    <dataValidation type="list" allowBlank="1" showInputMessage="1" showErrorMessage="1" sqref="E26" xr:uid="{00000000-0002-0000-0000-000009000000}">
      <formula1>$O$3:$O$4</formula1>
    </dataValidation>
    <dataValidation type="list" allowBlank="1" showInputMessage="1" showErrorMessage="1" sqref="E47" xr:uid="{00000000-0002-0000-0000-00000A000000}">
      <formula1>$P$2:$P$5</formula1>
    </dataValidation>
    <dataValidation type="list" allowBlank="1" showInputMessage="1" showErrorMessage="1" sqref="E65" xr:uid="{00000000-0002-0000-0000-00000B000000}">
      <formula1>$T$2:$T$6</formula1>
    </dataValidation>
    <dataValidation type="list" allowBlank="1" showInputMessage="1" showErrorMessage="1" sqref="E66" xr:uid="{00000000-0002-0000-0000-00000C000000}">
      <formula1>$U$2:$U$6</formula1>
    </dataValidation>
    <dataValidation type="list" allowBlank="1" showInputMessage="1" showErrorMessage="1" sqref="E88" xr:uid="{00000000-0002-0000-0000-00000D000000}">
      <formula1>$W$2:$W$5</formula1>
    </dataValidation>
    <dataValidation type="list" allowBlank="1" showInputMessage="1" showErrorMessage="1" sqref="E108 E101 E91:E95 E97 E99 E106" xr:uid="{00000000-0002-0000-0000-00000E000000}">
      <formula1>$X$2:$X$6</formula1>
    </dataValidation>
    <dataValidation type="list" allowBlank="1" showInputMessage="1" showErrorMessage="1" sqref="E103:E105" xr:uid="{00000000-0002-0000-0000-00000F000000}">
      <formula1>$Y$2:$Y$5</formula1>
    </dataValidation>
    <dataValidation type="list" allowBlank="1" showInputMessage="1" showErrorMessage="1" sqref="E110" xr:uid="{00000000-0002-0000-0000-000010000000}">
      <formula1>$Z$2:$Z$5</formula1>
    </dataValidation>
    <dataValidation type="list" allowBlank="1" showInputMessage="1" showErrorMessage="1" sqref="E111" xr:uid="{00000000-0002-0000-0000-000011000000}">
      <formula1>$AA$2:$AA$5</formula1>
    </dataValidation>
    <dataValidation type="list" allowBlank="1" showInputMessage="1" showErrorMessage="1" sqref="E134" xr:uid="{00000000-0002-0000-0000-000012000000}">
      <formula1>$AE$2:$AE$5</formula1>
    </dataValidation>
    <dataValidation type="list" allowBlank="1" showInputMessage="1" showErrorMessage="1" sqref="E160" xr:uid="{00000000-0002-0000-0000-000014000000}">
      <formula1>$AI$2:$AI$5</formula1>
    </dataValidation>
    <dataValidation type="textLength" imeMode="halfAlpha" operator="equal" allowBlank="1" showInputMessage="1" showErrorMessage="1" sqref="E3" xr:uid="{00000000-0002-0000-0000-000015000000}">
      <formula1>10</formula1>
    </dataValidation>
    <dataValidation type="textLength" imeMode="halfAlpha" operator="equal" allowBlank="1" showErrorMessage="1" sqref="E2" xr:uid="{00000000-0002-0000-0000-000016000000}">
      <formula1>6</formula1>
    </dataValidation>
    <dataValidation type="textLength" errorStyle="warning" imeMode="hiragana" operator="lessThanOrEqual" allowBlank="1" showInputMessage="1" showErrorMessage="1" sqref="E5:E6" xr:uid="{00000000-0002-0000-0000-000017000000}">
      <formula1>20</formula1>
    </dataValidation>
    <dataValidation type="textLength" operator="equal" allowBlank="1" showInputMessage="1" showErrorMessage="1" sqref="E10" xr:uid="{00000000-0002-0000-0000-000018000000}">
      <formula1>7</formula1>
    </dataValidation>
    <dataValidation type="textLength" operator="lessThanOrEqual" allowBlank="1" showInputMessage="1" showErrorMessage="1" sqref="E12:E14" xr:uid="{00000000-0002-0000-0000-000019000000}">
      <formula1>4</formula1>
    </dataValidation>
    <dataValidation type="date" operator="lessThanOrEqual" allowBlank="1" showInputMessage="1" showErrorMessage="1" sqref="E7" xr:uid="{00000000-0002-0000-0000-00001A000000}">
      <formula1>K7</formula1>
    </dataValidation>
    <dataValidation type="date" operator="lessThanOrEqual" allowBlank="1" showInputMessage="1" showErrorMessage="1" sqref="E24" xr:uid="{00000000-0002-0000-0000-00001B000000}">
      <formula1>K7</formula1>
    </dataValidation>
    <dataValidation type="date" allowBlank="1" showInputMessage="1" showErrorMessage="1" sqref="E4" xr:uid="{00000000-0002-0000-0000-00001C000000}">
      <formula1>36892</formula1>
      <formula2>2958465</formula2>
    </dataValidation>
    <dataValidation type="list" allowBlank="1" showInputMessage="1" showErrorMessage="1" sqref="E62" xr:uid="{00000000-0002-0000-0000-00001D000000}">
      <formula1>$Q$2:$Q$11</formula1>
    </dataValidation>
    <dataValidation type="list" allowBlank="1" showInputMessage="1" showErrorMessage="1" sqref="E63" xr:uid="{00000000-0002-0000-0000-00001E000000}">
      <formula1>$R$2:$R$10</formula1>
    </dataValidation>
    <dataValidation type="textLength" operator="lessThanOrEqual" allowBlank="1" showInputMessage="1" showErrorMessage="1" sqref="E40" xr:uid="{00000000-0002-0000-0000-00001F000000}">
      <formula1>10</formula1>
    </dataValidation>
    <dataValidation type="list" allowBlank="1" showInputMessage="1" showErrorMessage="1" sqref="E135:E146" xr:uid="{676D0497-175E-4531-8945-5C1A853A24A8}">
      <formula1>$AF$2:$AF$5</formula1>
    </dataValidation>
    <dataValidation type="textLength" allowBlank="1" showInputMessage="1" showErrorMessage="1" sqref="E162" xr:uid="{C0157898-9D96-4A30-B733-1536334B45C0}">
      <formula1>0</formula1>
      <formula2>500</formula2>
    </dataValidation>
  </dataValidations>
  <pageMargins left="0.70866141732283472" right="0.70866141732283472" top="0.55118110236220474" bottom="0.35433070866141736" header="0.31496062992125984" footer="0.31496062992125984"/>
  <pageSetup paperSize="8" scale="60" fitToHeight="0" orientation="landscape" r:id="rId1"/>
  <ignoredErrors>
    <ignoredError sqref="E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68">
              <controlPr locked="0" defaultSize="0" autoFill="0" autoLine="0" autoPict="0">
                <anchor moveWithCells="1">
                  <from>
                    <xdr:col>4</xdr:col>
                    <xdr:colOff>0</xdr:colOff>
                    <xdr:row>49</xdr:row>
                    <xdr:rowOff>0</xdr:rowOff>
                  </from>
                  <to>
                    <xdr:col>4</xdr:col>
                    <xdr:colOff>2686050</xdr:colOff>
                    <xdr:row>49</xdr:row>
                    <xdr:rowOff>190500</xdr:rowOff>
                  </to>
                </anchor>
              </controlPr>
            </control>
          </mc:Choice>
        </mc:AlternateContent>
        <mc:AlternateContent xmlns:mc="http://schemas.openxmlformats.org/markup-compatibility/2006">
          <mc:Choice Requires="x14">
            <control shapeId="3" r:id="rId5" name="Check Box 69">
              <controlPr locked="0" defaultSize="0" autoFill="0" autoLine="0" autoPict="0">
                <anchor moveWithCells="1">
                  <from>
                    <xdr:col>4</xdr:col>
                    <xdr:colOff>0</xdr:colOff>
                    <xdr:row>50</xdr:row>
                    <xdr:rowOff>0</xdr:rowOff>
                  </from>
                  <to>
                    <xdr:col>4</xdr:col>
                    <xdr:colOff>2686050</xdr:colOff>
                    <xdr:row>50</xdr:row>
                    <xdr:rowOff>190500</xdr:rowOff>
                  </to>
                </anchor>
              </controlPr>
            </control>
          </mc:Choice>
        </mc:AlternateContent>
        <mc:AlternateContent xmlns:mc="http://schemas.openxmlformats.org/markup-compatibility/2006">
          <mc:Choice Requires="x14">
            <control shapeId="4" r:id="rId6" name="Check Box 70">
              <controlPr locked="0" defaultSize="0" autoFill="0" autoLine="0" autoPict="0">
                <anchor moveWithCells="1">
                  <from>
                    <xdr:col>4</xdr:col>
                    <xdr:colOff>0</xdr:colOff>
                    <xdr:row>51</xdr:row>
                    <xdr:rowOff>0</xdr:rowOff>
                  </from>
                  <to>
                    <xdr:col>4</xdr:col>
                    <xdr:colOff>2686050</xdr:colOff>
                    <xdr:row>51</xdr:row>
                    <xdr:rowOff>190500</xdr:rowOff>
                  </to>
                </anchor>
              </controlPr>
            </control>
          </mc:Choice>
        </mc:AlternateContent>
        <mc:AlternateContent xmlns:mc="http://schemas.openxmlformats.org/markup-compatibility/2006">
          <mc:Choice Requires="x14">
            <control shapeId="5" r:id="rId7" name="Check Box 71">
              <controlPr locked="0" defaultSize="0" autoFill="0" autoLine="0" autoPict="0">
                <anchor moveWithCells="1">
                  <from>
                    <xdr:col>4</xdr:col>
                    <xdr:colOff>0</xdr:colOff>
                    <xdr:row>52</xdr:row>
                    <xdr:rowOff>0</xdr:rowOff>
                  </from>
                  <to>
                    <xdr:col>4</xdr:col>
                    <xdr:colOff>2686050</xdr:colOff>
                    <xdr:row>52</xdr:row>
                    <xdr:rowOff>190500</xdr:rowOff>
                  </to>
                </anchor>
              </controlPr>
            </control>
          </mc:Choice>
        </mc:AlternateContent>
        <mc:AlternateContent xmlns:mc="http://schemas.openxmlformats.org/markup-compatibility/2006">
          <mc:Choice Requires="x14">
            <control shapeId="6" r:id="rId8" name="Check Box 72">
              <controlPr locked="0" defaultSize="0" autoFill="0" autoLine="0" autoPict="0">
                <anchor moveWithCells="1">
                  <from>
                    <xdr:col>4</xdr:col>
                    <xdr:colOff>0</xdr:colOff>
                    <xdr:row>53</xdr:row>
                    <xdr:rowOff>0</xdr:rowOff>
                  </from>
                  <to>
                    <xdr:col>4</xdr:col>
                    <xdr:colOff>2686050</xdr:colOff>
                    <xdr:row>53</xdr:row>
                    <xdr:rowOff>190500</xdr:rowOff>
                  </to>
                </anchor>
              </controlPr>
            </control>
          </mc:Choice>
        </mc:AlternateContent>
        <mc:AlternateContent xmlns:mc="http://schemas.openxmlformats.org/markup-compatibility/2006">
          <mc:Choice Requires="x14">
            <control shapeId="7" r:id="rId9" name="Check Box 73">
              <controlPr locked="0" defaultSize="0" autoFill="0" autoLine="0" autoPict="0">
                <anchor moveWithCells="1">
                  <from>
                    <xdr:col>4</xdr:col>
                    <xdr:colOff>0</xdr:colOff>
                    <xdr:row>54</xdr:row>
                    <xdr:rowOff>0</xdr:rowOff>
                  </from>
                  <to>
                    <xdr:col>4</xdr:col>
                    <xdr:colOff>2686050</xdr:colOff>
                    <xdr:row>54</xdr:row>
                    <xdr:rowOff>190500</xdr:rowOff>
                  </to>
                </anchor>
              </controlPr>
            </control>
          </mc:Choice>
        </mc:AlternateContent>
        <mc:AlternateContent xmlns:mc="http://schemas.openxmlformats.org/markup-compatibility/2006">
          <mc:Choice Requires="x14">
            <control shapeId="8" r:id="rId10" name="Check Box 74">
              <controlPr locked="0" defaultSize="0" autoFill="0" autoLine="0" autoPict="0">
                <anchor moveWithCells="1">
                  <from>
                    <xdr:col>4</xdr:col>
                    <xdr:colOff>0</xdr:colOff>
                    <xdr:row>55</xdr:row>
                    <xdr:rowOff>0</xdr:rowOff>
                  </from>
                  <to>
                    <xdr:col>4</xdr:col>
                    <xdr:colOff>2686050</xdr:colOff>
                    <xdr:row>55</xdr:row>
                    <xdr:rowOff>190500</xdr:rowOff>
                  </to>
                </anchor>
              </controlPr>
            </control>
          </mc:Choice>
        </mc:AlternateContent>
        <mc:AlternateContent xmlns:mc="http://schemas.openxmlformats.org/markup-compatibility/2006">
          <mc:Choice Requires="x14">
            <control shapeId="9" r:id="rId11" name="Check Box 75">
              <controlPr locked="0" defaultSize="0" autoFill="0" autoLine="0" autoPict="0">
                <anchor moveWithCells="1">
                  <from>
                    <xdr:col>4</xdr:col>
                    <xdr:colOff>0</xdr:colOff>
                    <xdr:row>58</xdr:row>
                    <xdr:rowOff>0</xdr:rowOff>
                  </from>
                  <to>
                    <xdr:col>4</xdr:col>
                    <xdr:colOff>2686050</xdr:colOff>
                    <xdr:row>58</xdr:row>
                    <xdr:rowOff>190500</xdr:rowOff>
                  </to>
                </anchor>
              </controlPr>
            </control>
          </mc:Choice>
        </mc:AlternateContent>
        <mc:AlternateContent xmlns:mc="http://schemas.openxmlformats.org/markup-compatibility/2006">
          <mc:Choice Requires="x14">
            <control shapeId="10" r:id="rId12" name="Check Box 76">
              <controlPr locked="0" defaultSize="0" autoFill="0" autoLine="0" autoPict="0">
                <anchor moveWithCells="1">
                  <from>
                    <xdr:col>4</xdr:col>
                    <xdr:colOff>0</xdr:colOff>
                    <xdr:row>59</xdr:row>
                    <xdr:rowOff>0</xdr:rowOff>
                  </from>
                  <to>
                    <xdr:col>4</xdr:col>
                    <xdr:colOff>2686050</xdr:colOff>
                    <xdr:row>59</xdr:row>
                    <xdr:rowOff>190500</xdr:rowOff>
                  </to>
                </anchor>
              </controlPr>
            </control>
          </mc:Choice>
        </mc:AlternateContent>
        <mc:AlternateContent xmlns:mc="http://schemas.openxmlformats.org/markup-compatibility/2006">
          <mc:Choice Requires="x14">
            <control shapeId="11" r:id="rId13" name="Check Box 77">
              <controlPr locked="0" defaultSize="0" autoFill="0" autoLine="0" autoPict="0">
                <anchor moveWithCells="1">
                  <from>
                    <xdr:col>4</xdr:col>
                    <xdr:colOff>0</xdr:colOff>
                    <xdr:row>60</xdr:row>
                    <xdr:rowOff>0</xdr:rowOff>
                  </from>
                  <to>
                    <xdr:col>4</xdr:col>
                    <xdr:colOff>2686050</xdr:colOff>
                    <xdr:row>60</xdr:row>
                    <xdr:rowOff>190500</xdr:rowOff>
                  </to>
                </anchor>
              </controlPr>
            </control>
          </mc:Choice>
        </mc:AlternateContent>
        <mc:AlternateContent xmlns:mc="http://schemas.openxmlformats.org/markup-compatibility/2006">
          <mc:Choice Requires="x14">
            <control shapeId="12" r:id="rId14" name="Check Box 78">
              <controlPr locked="0" defaultSize="0" autoFill="0" autoLine="0" autoPict="0">
                <anchor moveWithCells="1">
                  <from>
                    <xdr:col>4</xdr:col>
                    <xdr:colOff>0</xdr:colOff>
                    <xdr:row>56</xdr:row>
                    <xdr:rowOff>0</xdr:rowOff>
                  </from>
                  <to>
                    <xdr:col>4</xdr:col>
                    <xdr:colOff>2686050</xdr:colOff>
                    <xdr:row>56</xdr:row>
                    <xdr:rowOff>190500</xdr:rowOff>
                  </to>
                </anchor>
              </controlPr>
            </control>
          </mc:Choice>
        </mc:AlternateContent>
        <mc:AlternateContent xmlns:mc="http://schemas.openxmlformats.org/markup-compatibility/2006">
          <mc:Choice Requires="x14">
            <control shapeId="13" r:id="rId15" name="Check Box 79">
              <controlPr locked="0" defaultSize="0" autoFill="0" autoLine="0" autoPict="0">
                <anchor moveWithCells="1">
                  <from>
                    <xdr:col>4</xdr:col>
                    <xdr:colOff>0</xdr:colOff>
                    <xdr:row>57</xdr:row>
                    <xdr:rowOff>0</xdr:rowOff>
                  </from>
                  <to>
                    <xdr:col>4</xdr:col>
                    <xdr:colOff>2686050</xdr:colOff>
                    <xdr:row>57</xdr:row>
                    <xdr:rowOff>190500</xdr:rowOff>
                  </to>
                </anchor>
              </controlPr>
            </control>
          </mc:Choice>
        </mc:AlternateContent>
        <mc:AlternateContent xmlns:mc="http://schemas.openxmlformats.org/markup-compatibility/2006">
          <mc:Choice Requires="x14">
            <control shapeId="14" r:id="rId16" name="Check Box 80">
              <controlPr locked="0" defaultSize="0" autoFill="0" autoLine="0" autoPict="0">
                <anchor moveWithCells="1">
                  <from>
                    <xdr:col>4</xdr:col>
                    <xdr:colOff>0</xdr:colOff>
                    <xdr:row>68</xdr:row>
                    <xdr:rowOff>0</xdr:rowOff>
                  </from>
                  <to>
                    <xdr:col>4</xdr:col>
                    <xdr:colOff>2686050</xdr:colOff>
                    <xdr:row>68</xdr:row>
                    <xdr:rowOff>190500</xdr:rowOff>
                  </to>
                </anchor>
              </controlPr>
            </control>
          </mc:Choice>
        </mc:AlternateContent>
        <mc:AlternateContent xmlns:mc="http://schemas.openxmlformats.org/markup-compatibility/2006">
          <mc:Choice Requires="x14">
            <control shapeId="15" r:id="rId17" name="Check Box 81">
              <controlPr locked="0" defaultSize="0" autoFill="0" autoLine="0" autoPict="0">
                <anchor moveWithCells="1">
                  <from>
                    <xdr:col>4</xdr:col>
                    <xdr:colOff>0</xdr:colOff>
                    <xdr:row>69</xdr:row>
                    <xdr:rowOff>0</xdr:rowOff>
                  </from>
                  <to>
                    <xdr:col>4</xdr:col>
                    <xdr:colOff>2686050</xdr:colOff>
                    <xdr:row>69</xdr:row>
                    <xdr:rowOff>190500</xdr:rowOff>
                  </to>
                </anchor>
              </controlPr>
            </control>
          </mc:Choice>
        </mc:AlternateContent>
        <mc:AlternateContent xmlns:mc="http://schemas.openxmlformats.org/markup-compatibility/2006">
          <mc:Choice Requires="x14">
            <control shapeId="16" r:id="rId18" name="Check Box 82">
              <controlPr locked="0" defaultSize="0" autoFill="0" autoLine="0" autoPict="0">
                <anchor moveWithCells="1">
                  <from>
                    <xdr:col>4</xdr:col>
                    <xdr:colOff>0</xdr:colOff>
                    <xdr:row>70</xdr:row>
                    <xdr:rowOff>0</xdr:rowOff>
                  </from>
                  <to>
                    <xdr:col>4</xdr:col>
                    <xdr:colOff>2686050</xdr:colOff>
                    <xdr:row>70</xdr:row>
                    <xdr:rowOff>190500</xdr:rowOff>
                  </to>
                </anchor>
              </controlPr>
            </control>
          </mc:Choice>
        </mc:AlternateContent>
        <mc:AlternateContent xmlns:mc="http://schemas.openxmlformats.org/markup-compatibility/2006">
          <mc:Choice Requires="x14">
            <control shapeId="17" r:id="rId19" name="Check Box 83">
              <controlPr locked="0" defaultSize="0" autoFill="0" autoLine="0" autoPict="0">
                <anchor moveWithCells="1">
                  <from>
                    <xdr:col>4</xdr:col>
                    <xdr:colOff>0</xdr:colOff>
                    <xdr:row>71</xdr:row>
                    <xdr:rowOff>0</xdr:rowOff>
                  </from>
                  <to>
                    <xdr:col>4</xdr:col>
                    <xdr:colOff>2686050</xdr:colOff>
                    <xdr:row>71</xdr:row>
                    <xdr:rowOff>190500</xdr:rowOff>
                  </to>
                </anchor>
              </controlPr>
            </control>
          </mc:Choice>
        </mc:AlternateContent>
        <mc:AlternateContent xmlns:mc="http://schemas.openxmlformats.org/markup-compatibility/2006">
          <mc:Choice Requires="x14">
            <control shapeId="18" r:id="rId20" name="Check Box 84">
              <controlPr locked="0" defaultSize="0" autoFill="0" autoLine="0" autoPict="0">
                <anchor moveWithCells="1">
                  <from>
                    <xdr:col>4</xdr:col>
                    <xdr:colOff>0</xdr:colOff>
                    <xdr:row>72</xdr:row>
                    <xdr:rowOff>0</xdr:rowOff>
                  </from>
                  <to>
                    <xdr:col>4</xdr:col>
                    <xdr:colOff>2686050</xdr:colOff>
                    <xdr:row>72</xdr:row>
                    <xdr:rowOff>190500</xdr:rowOff>
                  </to>
                </anchor>
              </controlPr>
            </control>
          </mc:Choice>
        </mc:AlternateContent>
        <mc:AlternateContent xmlns:mc="http://schemas.openxmlformats.org/markup-compatibility/2006">
          <mc:Choice Requires="x14">
            <control shapeId="19" r:id="rId21" name="Check Box 85">
              <controlPr locked="0" defaultSize="0" autoFill="0" autoLine="0" autoPict="0">
                <anchor moveWithCells="1">
                  <from>
                    <xdr:col>4</xdr:col>
                    <xdr:colOff>0</xdr:colOff>
                    <xdr:row>73</xdr:row>
                    <xdr:rowOff>0</xdr:rowOff>
                  </from>
                  <to>
                    <xdr:col>4</xdr:col>
                    <xdr:colOff>2686050</xdr:colOff>
                    <xdr:row>73</xdr:row>
                    <xdr:rowOff>190500</xdr:rowOff>
                  </to>
                </anchor>
              </controlPr>
            </control>
          </mc:Choice>
        </mc:AlternateContent>
        <mc:AlternateContent xmlns:mc="http://schemas.openxmlformats.org/markup-compatibility/2006">
          <mc:Choice Requires="x14">
            <control shapeId="20" r:id="rId22" name="Check Box 86">
              <controlPr locked="0" defaultSize="0" autoFill="0" autoLine="0" autoPict="0">
                <anchor moveWithCells="1">
                  <from>
                    <xdr:col>4</xdr:col>
                    <xdr:colOff>0</xdr:colOff>
                    <xdr:row>76</xdr:row>
                    <xdr:rowOff>0</xdr:rowOff>
                  </from>
                  <to>
                    <xdr:col>4</xdr:col>
                    <xdr:colOff>2686050</xdr:colOff>
                    <xdr:row>76</xdr:row>
                    <xdr:rowOff>190500</xdr:rowOff>
                  </to>
                </anchor>
              </controlPr>
            </control>
          </mc:Choice>
        </mc:AlternateContent>
        <mc:AlternateContent xmlns:mc="http://schemas.openxmlformats.org/markup-compatibility/2006">
          <mc:Choice Requires="x14">
            <control shapeId="21" r:id="rId23" name="Check Box 87">
              <controlPr locked="0" defaultSize="0" autoFill="0" autoLine="0" autoPict="0">
                <anchor moveWithCells="1">
                  <from>
                    <xdr:col>4</xdr:col>
                    <xdr:colOff>0</xdr:colOff>
                    <xdr:row>77</xdr:row>
                    <xdr:rowOff>0</xdr:rowOff>
                  </from>
                  <to>
                    <xdr:col>4</xdr:col>
                    <xdr:colOff>2686050</xdr:colOff>
                    <xdr:row>77</xdr:row>
                    <xdr:rowOff>190500</xdr:rowOff>
                  </to>
                </anchor>
              </controlPr>
            </control>
          </mc:Choice>
        </mc:AlternateContent>
        <mc:AlternateContent xmlns:mc="http://schemas.openxmlformats.org/markup-compatibility/2006">
          <mc:Choice Requires="x14">
            <control shapeId="22" r:id="rId24" name="Check Box 88">
              <controlPr locked="0" defaultSize="0" autoFill="0" autoLine="0" autoPict="0">
                <anchor moveWithCells="1">
                  <from>
                    <xdr:col>4</xdr:col>
                    <xdr:colOff>0</xdr:colOff>
                    <xdr:row>78</xdr:row>
                    <xdr:rowOff>0</xdr:rowOff>
                  </from>
                  <to>
                    <xdr:col>4</xdr:col>
                    <xdr:colOff>2686050</xdr:colOff>
                    <xdr:row>78</xdr:row>
                    <xdr:rowOff>190500</xdr:rowOff>
                  </to>
                </anchor>
              </controlPr>
            </control>
          </mc:Choice>
        </mc:AlternateContent>
        <mc:AlternateContent xmlns:mc="http://schemas.openxmlformats.org/markup-compatibility/2006">
          <mc:Choice Requires="x14">
            <control shapeId="23" r:id="rId25" name="Check Box 89">
              <controlPr locked="0" defaultSize="0" autoFill="0" autoLine="0" autoPict="0">
                <anchor moveWithCells="1">
                  <from>
                    <xdr:col>4</xdr:col>
                    <xdr:colOff>0</xdr:colOff>
                    <xdr:row>74</xdr:row>
                    <xdr:rowOff>0</xdr:rowOff>
                  </from>
                  <to>
                    <xdr:col>4</xdr:col>
                    <xdr:colOff>2686050</xdr:colOff>
                    <xdr:row>74</xdr:row>
                    <xdr:rowOff>190500</xdr:rowOff>
                  </to>
                </anchor>
              </controlPr>
            </control>
          </mc:Choice>
        </mc:AlternateContent>
        <mc:AlternateContent xmlns:mc="http://schemas.openxmlformats.org/markup-compatibility/2006">
          <mc:Choice Requires="x14">
            <control shapeId="24" r:id="rId26" name="Check Box 90">
              <controlPr locked="0" defaultSize="0" autoFill="0" autoLine="0" autoPict="0">
                <anchor moveWithCells="1">
                  <from>
                    <xdr:col>4</xdr:col>
                    <xdr:colOff>0</xdr:colOff>
                    <xdr:row>75</xdr:row>
                    <xdr:rowOff>0</xdr:rowOff>
                  </from>
                  <to>
                    <xdr:col>4</xdr:col>
                    <xdr:colOff>2686050</xdr:colOff>
                    <xdr:row>75</xdr:row>
                    <xdr:rowOff>190500</xdr:rowOff>
                  </to>
                </anchor>
              </controlPr>
            </control>
          </mc:Choice>
        </mc:AlternateContent>
        <mc:AlternateContent xmlns:mc="http://schemas.openxmlformats.org/markup-compatibility/2006">
          <mc:Choice Requires="x14">
            <control shapeId="25" r:id="rId27" name="Check Box 91">
              <controlPr locked="0" defaultSize="0" autoFill="0" autoLine="0" autoPict="0">
                <anchor moveWithCells="1">
                  <from>
                    <xdr:col>4</xdr:col>
                    <xdr:colOff>0</xdr:colOff>
                    <xdr:row>67</xdr:row>
                    <xdr:rowOff>0</xdr:rowOff>
                  </from>
                  <to>
                    <xdr:col>4</xdr:col>
                    <xdr:colOff>2686050</xdr:colOff>
                    <xdr:row>67</xdr:row>
                    <xdr:rowOff>190500</xdr:rowOff>
                  </to>
                </anchor>
              </controlPr>
            </control>
          </mc:Choice>
        </mc:AlternateContent>
        <mc:AlternateContent xmlns:mc="http://schemas.openxmlformats.org/markup-compatibility/2006">
          <mc:Choice Requires="x14">
            <control shapeId="26" r:id="rId28" name="Check Box 92">
              <controlPr locked="0" defaultSize="0" autoFill="0" autoLine="0" autoPict="0">
                <anchor moveWithCells="1">
                  <from>
                    <xdr:col>4</xdr:col>
                    <xdr:colOff>0</xdr:colOff>
                    <xdr:row>26</xdr:row>
                    <xdr:rowOff>0</xdr:rowOff>
                  </from>
                  <to>
                    <xdr:col>4</xdr:col>
                    <xdr:colOff>2686050</xdr:colOff>
                    <xdr:row>26</xdr:row>
                    <xdr:rowOff>190500</xdr:rowOff>
                  </to>
                </anchor>
              </controlPr>
            </control>
          </mc:Choice>
        </mc:AlternateContent>
        <mc:AlternateContent xmlns:mc="http://schemas.openxmlformats.org/markup-compatibility/2006">
          <mc:Choice Requires="x14">
            <control shapeId="27" r:id="rId29" name="Check Box 93">
              <controlPr locked="0" defaultSize="0" autoFill="0" autoLine="0" autoPict="0">
                <anchor moveWithCells="1">
                  <from>
                    <xdr:col>4</xdr:col>
                    <xdr:colOff>0</xdr:colOff>
                    <xdr:row>27</xdr:row>
                    <xdr:rowOff>0</xdr:rowOff>
                  </from>
                  <to>
                    <xdr:col>4</xdr:col>
                    <xdr:colOff>2686050</xdr:colOff>
                    <xdr:row>27</xdr:row>
                    <xdr:rowOff>190500</xdr:rowOff>
                  </to>
                </anchor>
              </controlPr>
            </control>
          </mc:Choice>
        </mc:AlternateContent>
        <mc:AlternateContent xmlns:mc="http://schemas.openxmlformats.org/markup-compatibility/2006">
          <mc:Choice Requires="x14">
            <control shapeId="28" r:id="rId30" name="Check Box 94">
              <controlPr locked="0" defaultSize="0" autoFill="0" autoLine="0" autoPict="0">
                <anchor moveWithCells="1">
                  <from>
                    <xdr:col>4</xdr:col>
                    <xdr:colOff>0</xdr:colOff>
                    <xdr:row>28</xdr:row>
                    <xdr:rowOff>0</xdr:rowOff>
                  </from>
                  <to>
                    <xdr:col>4</xdr:col>
                    <xdr:colOff>2686050</xdr:colOff>
                    <xdr:row>28</xdr:row>
                    <xdr:rowOff>190500</xdr:rowOff>
                  </to>
                </anchor>
              </controlPr>
            </control>
          </mc:Choice>
        </mc:AlternateContent>
        <mc:AlternateContent xmlns:mc="http://schemas.openxmlformats.org/markup-compatibility/2006">
          <mc:Choice Requires="x14">
            <control shapeId="29" r:id="rId31" name="Check Box 95">
              <controlPr locked="0" defaultSize="0" autoFill="0" autoLine="0" autoPict="0">
                <anchor moveWithCells="1">
                  <from>
                    <xdr:col>4</xdr:col>
                    <xdr:colOff>0</xdr:colOff>
                    <xdr:row>29</xdr:row>
                    <xdr:rowOff>0</xdr:rowOff>
                  </from>
                  <to>
                    <xdr:col>4</xdr:col>
                    <xdr:colOff>2686050</xdr:colOff>
                    <xdr:row>29</xdr:row>
                    <xdr:rowOff>190500</xdr:rowOff>
                  </to>
                </anchor>
              </controlPr>
            </control>
          </mc:Choice>
        </mc:AlternateContent>
        <mc:AlternateContent xmlns:mc="http://schemas.openxmlformats.org/markup-compatibility/2006">
          <mc:Choice Requires="x14">
            <control shapeId="30" r:id="rId32" name="Check Box 96">
              <controlPr locked="0" defaultSize="0" autoFill="0" autoLine="0" autoPict="0">
                <anchor moveWithCells="1">
                  <from>
                    <xdr:col>4</xdr:col>
                    <xdr:colOff>0</xdr:colOff>
                    <xdr:row>30</xdr:row>
                    <xdr:rowOff>0</xdr:rowOff>
                  </from>
                  <to>
                    <xdr:col>4</xdr:col>
                    <xdr:colOff>2686050</xdr:colOff>
                    <xdr:row>30</xdr:row>
                    <xdr:rowOff>190500</xdr:rowOff>
                  </to>
                </anchor>
              </controlPr>
            </control>
          </mc:Choice>
        </mc:AlternateContent>
        <mc:AlternateContent xmlns:mc="http://schemas.openxmlformats.org/markup-compatibility/2006">
          <mc:Choice Requires="x14">
            <control shapeId="31" r:id="rId33" name="Check Box 97">
              <controlPr locked="0" defaultSize="0" autoFill="0" autoLine="0" autoPict="0">
                <anchor moveWithCells="1">
                  <from>
                    <xdr:col>4</xdr:col>
                    <xdr:colOff>0</xdr:colOff>
                    <xdr:row>31</xdr:row>
                    <xdr:rowOff>0</xdr:rowOff>
                  </from>
                  <to>
                    <xdr:col>4</xdr:col>
                    <xdr:colOff>2686050</xdr:colOff>
                    <xdr:row>31</xdr:row>
                    <xdr:rowOff>190500</xdr:rowOff>
                  </to>
                </anchor>
              </controlPr>
            </control>
          </mc:Choice>
        </mc:AlternateContent>
        <mc:AlternateContent xmlns:mc="http://schemas.openxmlformats.org/markup-compatibility/2006">
          <mc:Choice Requires="x14">
            <control shapeId="4160" r:id="rId34" name="Check Box 98">
              <controlPr locked="0" defaultSize="0" autoFill="0" autoLine="0" autoPict="0">
                <anchor moveWithCells="1">
                  <from>
                    <xdr:col>4</xdr:col>
                    <xdr:colOff>0</xdr:colOff>
                    <xdr:row>32</xdr:row>
                    <xdr:rowOff>0</xdr:rowOff>
                  </from>
                  <to>
                    <xdr:col>4</xdr:col>
                    <xdr:colOff>2686050</xdr:colOff>
                    <xdr:row>32</xdr:row>
                    <xdr:rowOff>190500</xdr:rowOff>
                  </to>
                </anchor>
              </controlPr>
            </control>
          </mc:Choice>
        </mc:AlternateContent>
        <mc:AlternateContent xmlns:mc="http://schemas.openxmlformats.org/markup-compatibility/2006">
          <mc:Choice Requires="x14">
            <control shapeId="4161" r:id="rId35" name="Check Box 99">
              <controlPr locked="0" defaultSize="0" autoFill="0" autoLine="0" autoPict="0">
                <anchor moveWithCells="1">
                  <from>
                    <xdr:col>4</xdr:col>
                    <xdr:colOff>0</xdr:colOff>
                    <xdr:row>35</xdr:row>
                    <xdr:rowOff>0</xdr:rowOff>
                  </from>
                  <to>
                    <xdr:col>4</xdr:col>
                    <xdr:colOff>2686050</xdr:colOff>
                    <xdr:row>35</xdr:row>
                    <xdr:rowOff>190500</xdr:rowOff>
                  </to>
                </anchor>
              </controlPr>
            </control>
          </mc:Choice>
        </mc:AlternateContent>
        <mc:AlternateContent xmlns:mc="http://schemas.openxmlformats.org/markup-compatibility/2006">
          <mc:Choice Requires="x14">
            <control shapeId="4162" r:id="rId36" name="Check Box 100">
              <controlPr locked="0" defaultSize="0" autoFill="0" autoLine="0" autoPict="0">
                <anchor moveWithCells="1">
                  <from>
                    <xdr:col>4</xdr:col>
                    <xdr:colOff>0</xdr:colOff>
                    <xdr:row>36</xdr:row>
                    <xdr:rowOff>0</xdr:rowOff>
                  </from>
                  <to>
                    <xdr:col>4</xdr:col>
                    <xdr:colOff>2686050</xdr:colOff>
                    <xdr:row>36</xdr:row>
                    <xdr:rowOff>190500</xdr:rowOff>
                  </to>
                </anchor>
              </controlPr>
            </control>
          </mc:Choice>
        </mc:AlternateContent>
        <mc:AlternateContent xmlns:mc="http://schemas.openxmlformats.org/markup-compatibility/2006">
          <mc:Choice Requires="x14">
            <control shapeId="4163" r:id="rId37" name="Check Box 101">
              <controlPr locked="0" defaultSize="0" autoFill="0" autoLine="0" autoPict="0">
                <anchor moveWithCells="1">
                  <from>
                    <xdr:col>4</xdr:col>
                    <xdr:colOff>0</xdr:colOff>
                    <xdr:row>37</xdr:row>
                    <xdr:rowOff>0</xdr:rowOff>
                  </from>
                  <to>
                    <xdr:col>4</xdr:col>
                    <xdr:colOff>2686050</xdr:colOff>
                    <xdr:row>37</xdr:row>
                    <xdr:rowOff>190500</xdr:rowOff>
                  </to>
                </anchor>
              </controlPr>
            </control>
          </mc:Choice>
        </mc:AlternateContent>
        <mc:AlternateContent xmlns:mc="http://schemas.openxmlformats.org/markup-compatibility/2006">
          <mc:Choice Requires="x14">
            <control shapeId="4201" r:id="rId38" name="Check Box 102">
              <controlPr locked="0" defaultSize="0" autoFill="0" autoLine="0" autoPict="0">
                <anchor moveWithCells="1">
                  <from>
                    <xdr:col>4</xdr:col>
                    <xdr:colOff>0</xdr:colOff>
                    <xdr:row>38</xdr:row>
                    <xdr:rowOff>0</xdr:rowOff>
                  </from>
                  <to>
                    <xdr:col>4</xdr:col>
                    <xdr:colOff>2686050</xdr:colOff>
                    <xdr:row>38</xdr:row>
                    <xdr:rowOff>190500</xdr:rowOff>
                  </to>
                </anchor>
              </controlPr>
            </control>
          </mc:Choice>
        </mc:AlternateContent>
        <mc:AlternateContent xmlns:mc="http://schemas.openxmlformats.org/markup-compatibility/2006">
          <mc:Choice Requires="x14">
            <control shapeId="4202" r:id="rId39" name="Check Box 103">
              <controlPr locked="0" defaultSize="0" autoFill="0" autoLine="0" autoPict="0">
                <anchor moveWithCells="1">
                  <from>
                    <xdr:col>4</xdr:col>
                    <xdr:colOff>0</xdr:colOff>
                    <xdr:row>33</xdr:row>
                    <xdr:rowOff>0</xdr:rowOff>
                  </from>
                  <to>
                    <xdr:col>4</xdr:col>
                    <xdr:colOff>2686050</xdr:colOff>
                    <xdr:row>33</xdr:row>
                    <xdr:rowOff>190500</xdr:rowOff>
                  </to>
                </anchor>
              </controlPr>
            </control>
          </mc:Choice>
        </mc:AlternateContent>
        <mc:AlternateContent xmlns:mc="http://schemas.openxmlformats.org/markup-compatibility/2006">
          <mc:Choice Requires="x14">
            <control shapeId="4203" r:id="rId40" name="Check Box 104">
              <controlPr locked="0" defaultSize="0" autoFill="0" autoLine="0" autoPict="0">
                <anchor moveWithCells="1">
                  <from>
                    <xdr:col>4</xdr:col>
                    <xdr:colOff>0</xdr:colOff>
                    <xdr:row>34</xdr:row>
                    <xdr:rowOff>0</xdr:rowOff>
                  </from>
                  <to>
                    <xdr:col>4</xdr:col>
                    <xdr:colOff>2686050</xdr:colOff>
                    <xdr:row>34</xdr:row>
                    <xdr:rowOff>190500</xdr:rowOff>
                  </to>
                </anchor>
              </controlPr>
            </control>
          </mc:Choice>
        </mc:AlternateContent>
        <mc:AlternateContent xmlns:mc="http://schemas.openxmlformats.org/markup-compatibility/2006">
          <mc:Choice Requires="x14">
            <control shapeId="4204" r:id="rId41" name="Check Box 111">
              <controlPr locked="0" defaultSize="0" autoFill="0" autoLine="0" autoPict="0">
                <anchor moveWithCells="1">
                  <from>
                    <xdr:col>4</xdr:col>
                    <xdr:colOff>0</xdr:colOff>
                    <xdr:row>111</xdr:row>
                    <xdr:rowOff>0</xdr:rowOff>
                  </from>
                  <to>
                    <xdr:col>4</xdr:col>
                    <xdr:colOff>2686050</xdr:colOff>
                    <xdr:row>111</xdr:row>
                    <xdr:rowOff>190500</xdr:rowOff>
                  </to>
                </anchor>
              </controlPr>
            </control>
          </mc:Choice>
        </mc:AlternateContent>
        <mc:AlternateContent xmlns:mc="http://schemas.openxmlformats.org/markup-compatibility/2006">
          <mc:Choice Requires="x14">
            <control shapeId="4205" r:id="rId42" name="Check Box 112">
              <controlPr locked="0" defaultSize="0" autoFill="0" autoLine="0" autoPict="0">
                <anchor moveWithCells="1">
                  <from>
                    <xdr:col>4</xdr:col>
                    <xdr:colOff>0</xdr:colOff>
                    <xdr:row>112</xdr:row>
                    <xdr:rowOff>0</xdr:rowOff>
                  </from>
                  <to>
                    <xdr:col>4</xdr:col>
                    <xdr:colOff>2686050</xdr:colOff>
                    <xdr:row>112</xdr:row>
                    <xdr:rowOff>190500</xdr:rowOff>
                  </to>
                </anchor>
              </controlPr>
            </control>
          </mc:Choice>
        </mc:AlternateContent>
        <mc:AlternateContent xmlns:mc="http://schemas.openxmlformats.org/markup-compatibility/2006">
          <mc:Choice Requires="x14">
            <control shapeId="4206" r:id="rId43" name="Check Box 113">
              <controlPr locked="0" defaultSize="0" autoFill="0" autoLine="0" autoPict="0">
                <anchor moveWithCells="1">
                  <from>
                    <xdr:col>4</xdr:col>
                    <xdr:colOff>0</xdr:colOff>
                    <xdr:row>113</xdr:row>
                    <xdr:rowOff>0</xdr:rowOff>
                  </from>
                  <to>
                    <xdr:col>4</xdr:col>
                    <xdr:colOff>2686050</xdr:colOff>
                    <xdr:row>113</xdr:row>
                    <xdr:rowOff>190500</xdr:rowOff>
                  </to>
                </anchor>
              </controlPr>
            </control>
          </mc:Choice>
        </mc:AlternateContent>
        <mc:AlternateContent xmlns:mc="http://schemas.openxmlformats.org/markup-compatibility/2006">
          <mc:Choice Requires="x14">
            <control shapeId="4224" r:id="rId44" name="Check Box 114">
              <controlPr locked="0" defaultSize="0" autoFill="0" autoLine="0" autoPict="0">
                <anchor moveWithCells="1">
                  <from>
                    <xdr:col>4</xdr:col>
                    <xdr:colOff>0</xdr:colOff>
                    <xdr:row>118</xdr:row>
                    <xdr:rowOff>0</xdr:rowOff>
                  </from>
                  <to>
                    <xdr:col>4</xdr:col>
                    <xdr:colOff>2686050</xdr:colOff>
                    <xdr:row>118</xdr:row>
                    <xdr:rowOff>190500</xdr:rowOff>
                  </to>
                </anchor>
              </controlPr>
            </control>
          </mc:Choice>
        </mc:AlternateContent>
        <mc:AlternateContent xmlns:mc="http://schemas.openxmlformats.org/markup-compatibility/2006">
          <mc:Choice Requires="x14">
            <control shapeId="4225" r:id="rId45" name="Check Box 115">
              <controlPr locked="0" defaultSize="0" autoFill="0" autoLine="0" autoPict="0">
                <anchor moveWithCells="1">
                  <from>
                    <xdr:col>4</xdr:col>
                    <xdr:colOff>0</xdr:colOff>
                    <xdr:row>119</xdr:row>
                    <xdr:rowOff>0</xdr:rowOff>
                  </from>
                  <to>
                    <xdr:col>4</xdr:col>
                    <xdr:colOff>2686050</xdr:colOff>
                    <xdr:row>119</xdr:row>
                    <xdr:rowOff>190500</xdr:rowOff>
                  </to>
                </anchor>
              </controlPr>
            </control>
          </mc:Choice>
        </mc:AlternateContent>
        <mc:AlternateContent xmlns:mc="http://schemas.openxmlformats.org/markup-compatibility/2006">
          <mc:Choice Requires="x14">
            <control shapeId="4226" r:id="rId46" name="Check Box 116">
              <controlPr locked="0" defaultSize="0" autoFill="0" autoLine="0" autoPict="0">
                <anchor moveWithCells="1">
                  <from>
                    <xdr:col>4</xdr:col>
                    <xdr:colOff>0</xdr:colOff>
                    <xdr:row>120</xdr:row>
                    <xdr:rowOff>0</xdr:rowOff>
                  </from>
                  <to>
                    <xdr:col>4</xdr:col>
                    <xdr:colOff>2686050</xdr:colOff>
                    <xdr:row>120</xdr:row>
                    <xdr:rowOff>190500</xdr:rowOff>
                  </to>
                </anchor>
              </controlPr>
            </control>
          </mc:Choice>
        </mc:AlternateContent>
        <mc:AlternateContent xmlns:mc="http://schemas.openxmlformats.org/markup-compatibility/2006">
          <mc:Choice Requires="x14">
            <control shapeId="4228" r:id="rId47" name="Check Box 117">
              <controlPr locked="0" defaultSize="0" autoFill="0" autoLine="0" autoPict="0">
                <anchor moveWithCells="1">
                  <from>
                    <xdr:col>4</xdr:col>
                    <xdr:colOff>0</xdr:colOff>
                    <xdr:row>121</xdr:row>
                    <xdr:rowOff>0</xdr:rowOff>
                  </from>
                  <to>
                    <xdr:col>4</xdr:col>
                    <xdr:colOff>2686050</xdr:colOff>
                    <xdr:row>121</xdr:row>
                    <xdr:rowOff>190500</xdr:rowOff>
                  </to>
                </anchor>
              </controlPr>
            </control>
          </mc:Choice>
        </mc:AlternateContent>
        <mc:AlternateContent xmlns:mc="http://schemas.openxmlformats.org/markup-compatibility/2006">
          <mc:Choice Requires="x14">
            <control shapeId="4229" r:id="rId48" name="Check Box 118">
              <controlPr locked="0" defaultSize="0" autoFill="0" autoLine="0" autoPict="0">
                <anchor moveWithCells="1">
                  <from>
                    <xdr:col>4</xdr:col>
                    <xdr:colOff>0</xdr:colOff>
                    <xdr:row>122</xdr:row>
                    <xdr:rowOff>0</xdr:rowOff>
                  </from>
                  <to>
                    <xdr:col>4</xdr:col>
                    <xdr:colOff>2686050</xdr:colOff>
                    <xdr:row>122</xdr:row>
                    <xdr:rowOff>190500</xdr:rowOff>
                  </to>
                </anchor>
              </controlPr>
            </control>
          </mc:Choice>
        </mc:AlternateContent>
        <mc:AlternateContent xmlns:mc="http://schemas.openxmlformats.org/markup-compatibility/2006">
          <mc:Choice Requires="x14">
            <control shapeId="4230" r:id="rId49" name="Check Box 119">
              <controlPr locked="0" defaultSize="0" autoFill="0" autoLine="0" autoPict="0">
                <anchor moveWithCells="1">
                  <from>
                    <xdr:col>4</xdr:col>
                    <xdr:colOff>0</xdr:colOff>
                    <xdr:row>123</xdr:row>
                    <xdr:rowOff>0</xdr:rowOff>
                  </from>
                  <to>
                    <xdr:col>4</xdr:col>
                    <xdr:colOff>2686050</xdr:colOff>
                    <xdr:row>123</xdr:row>
                    <xdr:rowOff>190500</xdr:rowOff>
                  </to>
                </anchor>
              </controlPr>
            </control>
          </mc:Choice>
        </mc:AlternateContent>
        <mc:AlternateContent xmlns:mc="http://schemas.openxmlformats.org/markup-compatibility/2006">
          <mc:Choice Requires="x14">
            <control shapeId="4231" r:id="rId50" name="Check Box 120">
              <controlPr locked="0" defaultSize="0" autoFill="0" autoLine="0" autoPict="0">
                <anchor moveWithCells="1">
                  <from>
                    <xdr:col>4</xdr:col>
                    <xdr:colOff>0</xdr:colOff>
                    <xdr:row>126</xdr:row>
                    <xdr:rowOff>0</xdr:rowOff>
                  </from>
                  <to>
                    <xdr:col>4</xdr:col>
                    <xdr:colOff>2686050</xdr:colOff>
                    <xdr:row>126</xdr:row>
                    <xdr:rowOff>190500</xdr:rowOff>
                  </to>
                </anchor>
              </controlPr>
            </control>
          </mc:Choice>
        </mc:AlternateContent>
        <mc:AlternateContent xmlns:mc="http://schemas.openxmlformats.org/markup-compatibility/2006">
          <mc:Choice Requires="x14">
            <control shapeId="4232" r:id="rId51" name="Check Box 121">
              <controlPr locked="0" defaultSize="0" autoFill="0" autoLine="0" autoPict="0">
                <anchor moveWithCells="1">
                  <from>
                    <xdr:col>4</xdr:col>
                    <xdr:colOff>0</xdr:colOff>
                    <xdr:row>127</xdr:row>
                    <xdr:rowOff>0</xdr:rowOff>
                  </from>
                  <to>
                    <xdr:col>4</xdr:col>
                    <xdr:colOff>2686050</xdr:colOff>
                    <xdr:row>127</xdr:row>
                    <xdr:rowOff>190500</xdr:rowOff>
                  </to>
                </anchor>
              </controlPr>
            </control>
          </mc:Choice>
        </mc:AlternateContent>
        <mc:AlternateContent xmlns:mc="http://schemas.openxmlformats.org/markup-compatibility/2006">
          <mc:Choice Requires="x14">
            <control shapeId="4233" r:id="rId52" name="Check Box 122">
              <controlPr locked="0" defaultSize="0" autoFill="0" autoLine="0" autoPict="0">
                <anchor moveWithCells="1">
                  <from>
                    <xdr:col>4</xdr:col>
                    <xdr:colOff>0</xdr:colOff>
                    <xdr:row>128</xdr:row>
                    <xdr:rowOff>0</xdr:rowOff>
                  </from>
                  <to>
                    <xdr:col>4</xdr:col>
                    <xdr:colOff>2686050</xdr:colOff>
                    <xdr:row>128</xdr:row>
                    <xdr:rowOff>190500</xdr:rowOff>
                  </to>
                </anchor>
              </controlPr>
            </control>
          </mc:Choice>
        </mc:AlternateContent>
        <mc:AlternateContent xmlns:mc="http://schemas.openxmlformats.org/markup-compatibility/2006">
          <mc:Choice Requires="x14">
            <control shapeId="4234" r:id="rId53" name="Check Box 123">
              <controlPr locked="0" defaultSize="0" autoFill="0" autoLine="0" autoPict="0">
                <anchor moveWithCells="1">
                  <from>
                    <xdr:col>4</xdr:col>
                    <xdr:colOff>0</xdr:colOff>
                    <xdr:row>124</xdr:row>
                    <xdr:rowOff>0</xdr:rowOff>
                  </from>
                  <to>
                    <xdr:col>4</xdr:col>
                    <xdr:colOff>2686050</xdr:colOff>
                    <xdr:row>124</xdr:row>
                    <xdr:rowOff>190500</xdr:rowOff>
                  </to>
                </anchor>
              </controlPr>
            </control>
          </mc:Choice>
        </mc:AlternateContent>
        <mc:AlternateContent xmlns:mc="http://schemas.openxmlformats.org/markup-compatibility/2006">
          <mc:Choice Requires="x14">
            <control shapeId="4235" r:id="rId54" name="Check Box 124">
              <controlPr locked="0" defaultSize="0" autoFill="0" autoLine="0" autoPict="0">
                <anchor moveWithCells="1">
                  <from>
                    <xdr:col>4</xdr:col>
                    <xdr:colOff>0</xdr:colOff>
                    <xdr:row>125</xdr:row>
                    <xdr:rowOff>0</xdr:rowOff>
                  </from>
                  <to>
                    <xdr:col>4</xdr:col>
                    <xdr:colOff>2686050</xdr:colOff>
                    <xdr:row>125</xdr:row>
                    <xdr:rowOff>190500</xdr:rowOff>
                  </to>
                </anchor>
              </controlPr>
            </control>
          </mc:Choice>
        </mc:AlternateContent>
        <mc:AlternateContent xmlns:mc="http://schemas.openxmlformats.org/markup-compatibility/2006">
          <mc:Choice Requires="x14">
            <control shapeId="4236" r:id="rId55" name="Check Box 126">
              <controlPr locked="0" defaultSize="0" autoFill="0" autoLine="0" autoPict="0">
                <anchor moveWithCells="1">
                  <from>
                    <xdr:col>4</xdr:col>
                    <xdr:colOff>0</xdr:colOff>
                    <xdr:row>129</xdr:row>
                    <xdr:rowOff>0</xdr:rowOff>
                  </from>
                  <to>
                    <xdr:col>4</xdr:col>
                    <xdr:colOff>2686050</xdr:colOff>
                    <xdr:row>129</xdr:row>
                    <xdr:rowOff>190500</xdr:rowOff>
                  </to>
                </anchor>
              </controlPr>
            </control>
          </mc:Choice>
        </mc:AlternateContent>
        <mc:AlternateContent xmlns:mc="http://schemas.openxmlformats.org/markup-compatibility/2006">
          <mc:Choice Requires="x14">
            <control shapeId="4237" r:id="rId56" name="Check Box 127">
              <controlPr locked="0" defaultSize="0" autoFill="0" autoLine="0" autoPict="0">
                <anchor moveWithCells="1">
                  <from>
                    <xdr:col>4</xdr:col>
                    <xdr:colOff>0</xdr:colOff>
                    <xdr:row>130</xdr:row>
                    <xdr:rowOff>0</xdr:rowOff>
                  </from>
                  <to>
                    <xdr:col>4</xdr:col>
                    <xdr:colOff>2686050</xdr:colOff>
                    <xdr:row>130</xdr:row>
                    <xdr:rowOff>190500</xdr:rowOff>
                  </to>
                </anchor>
              </controlPr>
            </control>
          </mc:Choice>
        </mc:AlternateContent>
        <mc:AlternateContent xmlns:mc="http://schemas.openxmlformats.org/markup-compatibility/2006">
          <mc:Choice Requires="x14">
            <control shapeId="4238" r:id="rId57" name="Check Box 141">
              <controlPr locked="0" defaultSize="0" autoFill="0" autoLine="0" autoPict="0" altText="尿失禁">
                <anchor moveWithCells="1">
                  <from>
                    <xdr:col>4</xdr:col>
                    <xdr:colOff>0</xdr:colOff>
                    <xdr:row>117</xdr:row>
                    <xdr:rowOff>0</xdr:rowOff>
                  </from>
                  <to>
                    <xdr:col>4</xdr:col>
                    <xdr:colOff>2686050</xdr:colOff>
                    <xdr:row>117</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AU391"/>
  <sheetViews>
    <sheetView topLeftCell="A25" zoomScaleNormal="100" workbookViewId="0">
      <selection activeCell="AX10" sqref="AX10"/>
    </sheetView>
  </sheetViews>
  <sheetFormatPr defaultRowHeight="13.5" x14ac:dyDescent="0.15"/>
  <cols>
    <col min="1" max="1" width="2.875" style="5" customWidth="1"/>
    <col min="2" max="3" width="4" style="5" customWidth="1"/>
    <col min="4" max="4" width="4.625" style="5" customWidth="1"/>
    <col min="5" max="9" width="4" style="5" customWidth="1"/>
    <col min="10" max="10" width="2.125" style="5" customWidth="1"/>
    <col min="11" max="22" width="2" style="5" customWidth="1"/>
    <col min="23" max="24" width="2.375" style="5" customWidth="1"/>
    <col min="25" max="45" width="2" style="5" customWidth="1"/>
    <col min="46" max="67" width="4" style="5" customWidth="1"/>
    <col min="68" max="16384" width="9" style="5"/>
  </cols>
  <sheetData>
    <row r="1" spans="1:47" ht="12.95" customHeight="1" x14ac:dyDescent="0.2">
      <c r="A1" s="54"/>
      <c r="B1" s="54"/>
      <c r="C1" s="65"/>
      <c r="D1" s="65"/>
      <c r="E1" s="65"/>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row>
    <row r="2" spans="1:47" ht="19.5" customHeight="1" x14ac:dyDescent="0.15">
      <c r="A2" s="54"/>
      <c r="B2" s="54"/>
      <c r="C2" s="199"/>
      <c r="D2" s="199"/>
      <c r="E2" s="199"/>
      <c r="F2" s="6"/>
      <c r="G2" s="200"/>
      <c r="H2" s="200"/>
      <c r="I2" s="200"/>
      <c r="J2" s="201"/>
      <c r="K2" s="201"/>
      <c r="L2" s="201"/>
      <c r="M2" s="201"/>
      <c r="N2" s="201"/>
      <c r="O2" s="201"/>
      <c r="P2" s="201"/>
      <c r="Q2" s="201"/>
      <c r="R2" s="201"/>
      <c r="S2" s="201"/>
      <c r="T2" s="201"/>
      <c r="U2" s="201"/>
      <c r="V2" s="54"/>
      <c r="W2" s="54"/>
      <c r="X2" s="54"/>
      <c r="Y2" s="54"/>
      <c r="AT2" s="7"/>
    </row>
    <row r="3" spans="1:47" ht="8.1" customHeight="1" x14ac:dyDescent="0.15">
      <c r="A3" s="54"/>
      <c r="B3" s="54"/>
      <c r="C3" s="199"/>
      <c r="D3" s="199"/>
      <c r="E3" s="199"/>
      <c r="F3" s="6"/>
      <c r="G3" s="8"/>
      <c r="H3" s="8"/>
      <c r="I3" s="8"/>
      <c r="J3" s="8"/>
      <c r="K3" s="8"/>
      <c r="L3" s="8"/>
      <c r="M3" s="8"/>
      <c r="N3" s="8"/>
      <c r="O3" s="8"/>
      <c r="P3" s="8"/>
      <c r="Q3" s="8"/>
      <c r="R3" s="8"/>
      <c r="S3" s="8"/>
      <c r="T3" s="8"/>
      <c r="U3" s="8"/>
      <c r="V3" s="9"/>
      <c r="W3" s="9"/>
      <c r="X3" s="9"/>
      <c r="Y3" s="9"/>
    </row>
    <row r="4" spans="1:47" ht="20.45" customHeight="1" thickBot="1" x14ac:dyDescent="0.2">
      <c r="A4" s="54"/>
      <c r="B4" s="54"/>
      <c r="C4" s="10"/>
      <c r="D4" s="10"/>
      <c r="E4" s="10"/>
      <c r="F4" s="10"/>
      <c r="G4" s="9"/>
      <c r="H4" s="9"/>
      <c r="I4" s="9"/>
      <c r="J4" s="9"/>
      <c r="K4" s="9"/>
      <c r="L4" s="54"/>
      <c r="M4" s="54"/>
      <c r="N4" s="54"/>
      <c r="O4" s="54"/>
      <c r="P4" s="54"/>
      <c r="Q4" s="54"/>
      <c r="R4" s="54"/>
      <c r="S4" s="54"/>
      <c r="T4" s="54"/>
      <c r="U4" s="54"/>
      <c r="V4" s="54"/>
      <c r="W4" s="54"/>
      <c r="X4" s="54"/>
      <c r="Y4" s="251" t="s">
        <v>179</v>
      </c>
      <c r="Z4" s="251"/>
      <c r="AA4" s="251"/>
      <c r="AB4" s="251"/>
      <c r="AC4" s="203" t="str">
        <f>IF(入力シート!E4="","",入力シート!G4)</f>
        <v/>
      </c>
      <c r="AD4" s="203"/>
      <c r="AE4" s="203"/>
      <c r="AF4" s="204" t="str">
        <f>IF(入力シート!E4="","",入力シート!H4)</f>
        <v/>
      </c>
      <c r="AG4" s="204"/>
      <c r="AH4" s="41" t="s">
        <v>220</v>
      </c>
      <c r="AI4" s="202" t="str">
        <f>IF(入力シート!E4="","",入力シート!I4)</f>
        <v/>
      </c>
      <c r="AJ4" s="202"/>
      <c r="AK4" s="41" t="s">
        <v>221</v>
      </c>
      <c r="AL4" s="198" t="str">
        <f>IF(入力シート!E4="","",入力シート!J4)</f>
        <v/>
      </c>
      <c r="AM4" s="198"/>
      <c r="AN4" s="42" t="s">
        <v>222</v>
      </c>
      <c r="AO4" s="54"/>
      <c r="AP4" s="66"/>
      <c r="AQ4" s="66"/>
      <c r="AR4" s="67"/>
      <c r="AS4" s="67"/>
      <c r="AT4" s="12"/>
      <c r="AU4" s="13"/>
    </row>
    <row r="5" spans="1:47" ht="9.9499999999999993" customHeight="1" x14ac:dyDescent="0.15">
      <c r="A5" s="250" t="s">
        <v>180</v>
      </c>
      <c r="B5" s="250"/>
      <c r="C5" s="250"/>
      <c r="D5" s="250"/>
      <c r="E5" s="250"/>
      <c r="F5" s="250"/>
      <c r="G5" s="250"/>
      <c r="H5" s="250"/>
      <c r="I5" s="54"/>
      <c r="J5" s="54"/>
      <c r="K5" s="54"/>
      <c r="L5" s="54"/>
      <c r="M5" s="54"/>
      <c r="N5" s="54"/>
      <c r="O5" s="54"/>
      <c r="P5" s="54"/>
      <c r="Q5" s="54"/>
      <c r="R5" s="54"/>
      <c r="S5" s="54"/>
      <c r="T5" s="54"/>
      <c r="U5" s="72"/>
      <c r="V5" s="72"/>
      <c r="W5" s="72"/>
      <c r="X5" s="72"/>
      <c r="Y5" s="72"/>
      <c r="Z5" s="9"/>
      <c r="AA5" s="9"/>
      <c r="AB5" s="9"/>
      <c r="AC5" s="9"/>
      <c r="AD5" s="9"/>
      <c r="AE5" s="9"/>
      <c r="AF5" s="9"/>
      <c r="AG5" s="9"/>
      <c r="AH5" s="9"/>
      <c r="AI5" s="9"/>
      <c r="AJ5" s="9"/>
      <c r="AK5" s="9"/>
      <c r="AL5" s="9"/>
      <c r="AM5" s="9"/>
      <c r="AN5" s="9"/>
      <c r="AO5" s="9"/>
      <c r="AP5" s="9"/>
      <c r="AQ5" s="9"/>
      <c r="AR5" s="9"/>
      <c r="AS5" s="68"/>
    </row>
    <row r="6" spans="1:47" ht="21" customHeight="1" x14ac:dyDescent="0.15">
      <c r="A6" s="250"/>
      <c r="B6" s="250"/>
      <c r="C6" s="250"/>
      <c r="D6" s="250"/>
      <c r="E6" s="250"/>
      <c r="F6" s="250"/>
      <c r="G6" s="250"/>
      <c r="H6" s="250"/>
      <c r="I6" s="54"/>
      <c r="J6" s="54"/>
      <c r="K6" s="54"/>
      <c r="L6" s="54"/>
      <c r="M6" s="54"/>
      <c r="N6" s="54"/>
      <c r="O6" s="54"/>
      <c r="P6" s="54"/>
      <c r="Q6" s="54"/>
      <c r="R6" s="54"/>
      <c r="S6" s="54"/>
      <c r="T6" s="54"/>
      <c r="U6" s="54"/>
      <c r="V6" s="54"/>
      <c r="W6" s="54"/>
      <c r="X6" s="54"/>
      <c r="Y6" s="54"/>
      <c r="Z6" s="54"/>
      <c r="AA6" s="271" t="s">
        <v>432</v>
      </c>
      <c r="AB6" s="239"/>
      <c r="AC6" s="272" t="s">
        <v>414</v>
      </c>
      <c r="AD6" s="273"/>
      <c r="AE6" s="273"/>
      <c r="AF6" s="273"/>
      <c r="AG6" s="273"/>
      <c r="AH6" s="273"/>
      <c r="AI6" s="274"/>
      <c r="AJ6" s="69" t="str">
        <f>IF(入力シート!E3="","",LEFT(入力シート!E3,1))</f>
        <v/>
      </c>
      <c r="AK6" s="70" t="str">
        <f>IF(入力シート!E3="","",MID(入力シート!E3,2,1))</f>
        <v/>
      </c>
      <c r="AL6" s="70" t="str">
        <f>IF(入力シート!E3="","",MID(入力シート!E3,3,1))</f>
        <v/>
      </c>
      <c r="AM6" s="70" t="str">
        <f>IF(入力シート!E3="","",MID(入力シート!E3,4,1))</f>
        <v/>
      </c>
      <c r="AN6" s="70" t="str">
        <f>IF(入力シート!E3="","",MID(入力シート!E3,5,1))</f>
        <v/>
      </c>
      <c r="AO6" s="70" t="str">
        <f>IF(入力シート!E3="","",MID(入力シート!E3,6,1))</f>
        <v/>
      </c>
      <c r="AP6" s="70" t="str">
        <f>IF(入力シート!E3="","",MID(入力シート!E3,7,1))</f>
        <v/>
      </c>
      <c r="AQ6" s="70" t="str">
        <f>IF(入力シート!E3="","",MID(入力シート!E3,8,1))</f>
        <v/>
      </c>
      <c r="AR6" s="70" t="str">
        <f>IF(入力シート!E3="","",MID(入力シート!E3,9,1))</f>
        <v/>
      </c>
      <c r="AS6" s="71" t="str">
        <f>IF(入力シート!E3="","",MID(入力シート!E3,10,1))</f>
        <v/>
      </c>
    </row>
    <row r="7" spans="1:47" ht="7.5" customHeight="1" x14ac:dyDescent="0.15">
      <c r="A7" s="118"/>
      <c r="B7" s="118"/>
      <c r="C7" s="118"/>
      <c r="D7" s="118"/>
      <c r="E7" s="118"/>
      <c r="F7" s="118"/>
      <c r="G7" s="118"/>
      <c r="H7" s="118"/>
      <c r="I7" s="54"/>
      <c r="J7" s="54"/>
      <c r="K7" s="54"/>
      <c r="L7" s="54"/>
      <c r="M7" s="54"/>
      <c r="N7" s="54"/>
      <c r="O7" s="54"/>
      <c r="P7" s="54"/>
      <c r="Q7" s="54"/>
      <c r="R7" s="54"/>
      <c r="S7" s="54"/>
      <c r="T7" s="54"/>
      <c r="U7" s="54"/>
      <c r="V7" s="54"/>
      <c r="W7" s="54"/>
      <c r="X7" s="54"/>
      <c r="Y7" s="54"/>
      <c r="Z7" s="54"/>
      <c r="AA7" s="54"/>
      <c r="AB7" s="11"/>
      <c r="AC7" s="123"/>
      <c r="AD7" s="123"/>
      <c r="AE7" s="123"/>
      <c r="AF7" s="123"/>
      <c r="AG7" s="123"/>
      <c r="AH7" s="123"/>
      <c r="AI7" s="123"/>
      <c r="AJ7" s="124"/>
      <c r="AK7" s="124"/>
      <c r="AL7" s="124"/>
      <c r="AM7" s="124"/>
      <c r="AN7" s="124"/>
      <c r="AO7" s="124"/>
      <c r="AP7" s="124"/>
      <c r="AQ7" s="124"/>
      <c r="AR7" s="124"/>
      <c r="AS7" s="124"/>
      <c r="AT7" s="14"/>
    </row>
    <row r="8" spans="1:47" ht="17.25" customHeight="1" x14ac:dyDescent="0.15">
      <c r="A8" s="207" t="s">
        <v>181</v>
      </c>
      <c r="B8" s="208"/>
      <c r="C8" s="209"/>
      <c r="D8" s="230" t="s">
        <v>182</v>
      </c>
      <c r="E8" s="231"/>
      <c r="F8" s="232" t="str">
        <f>IF(入力シート!E6="","",入力シート!E6)</f>
        <v/>
      </c>
      <c r="G8" s="232"/>
      <c r="H8" s="232"/>
      <c r="I8" s="232"/>
      <c r="J8" s="232"/>
      <c r="K8" s="232"/>
      <c r="L8" s="232"/>
      <c r="M8" s="232"/>
      <c r="N8" s="232"/>
      <c r="O8" s="232"/>
      <c r="P8" s="232"/>
      <c r="Q8" s="232"/>
      <c r="R8" s="232"/>
      <c r="S8" s="232"/>
      <c r="T8" s="233"/>
      <c r="U8" s="216" t="str">
        <f>IF(入力シート!E9="","男・女",入力シート!E9)</f>
        <v>男・女</v>
      </c>
      <c r="V8" s="217"/>
      <c r="W8" s="16" t="s">
        <v>183</v>
      </c>
      <c r="X8" s="229" t="str">
        <f>IF(入力シート!E10="","",LEFT(入力シート!E10,3))</f>
        <v/>
      </c>
      <c r="Y8" s="229"/>
      <c r="Z8" s="229"/>
      <c r="AA8" s="229"/>
      <c r="AB8" s="73" t="s">
        <v>223</v>
      </c>
      <c r="AC8" s="229" t="str">
        <f>IF(入力シート!E10="","",RIGHT(入力シート!E10,4))</f>
        <v/>
      </c>
      <c r="AD8" s="229"/>
      <c r="AE8" s="229"/>
      <c r="AF8" s="229"/>
      <c r="AG8" s="229"/>
      <c r="AH8" s="73"/>
      <c r="AI8" s="73"/>
      <c r="AJ8" s="73"/>
      <c r="AK8" s="73"/>
      <c r="AL8" s="73"/>
      <c r="AM8" s="73"/>
      <c r="AN8" s="73"/>
      <c r="AO8" s="73"/>
      <c r="AP8" s="73"/>
      <c r="AQ8" s="73"/>
      <c r="AR8" s="73"/>
      <c r="AS8" s="74"/>
    </row>
    <row r="9" spans="1:47" ht="24.95" customHeight="1" x14ac:dyDescent="0.15">
      <c r="A9" s="210"/>
      <c r="B9" s="211"/>
      <c r="C9" s="212"/>
      <c r="D9" s="222" t="str">
        <f>IF(入力シート!E5="","","　　　　　　"&amp;入力シート!E5)</f>
        <v/>
      </c>
      <c r="E9" s="223"/>
      <c r="F9" s="223"/>
      <c r="G9" s="223"/>
      <c r="H9" s="223"/>
      <c r="I9" s="223"/>
      <c r="J9" s="223"/>
      <c r="K9" s="223"/>
      <c r="L9" s="223"/>
      <c r="M9" s="223"/>
      <c r="N9" s="223"/>
      <c r="O9" s="223"/>
      <c r="P9" s="223"/>
      <c r="Q9" s="223"/>
      <c r="R9" s="223"/>
      <c r="S9" s="223"/>
      <c r="T9" s="224"/>
      <c r="U9" s="218"/>
      <c r="V9" s="219"/>
      <c r="W9" s="225" t="str">
        <f>IF(入力シート!E11="","",入力シート!E11)</f>
        <v/>
      </c>
      <c r="X9" s="226"/>
      <c r="Y9" s="226"/>
      <c r="Z9" s="226"/>
      <c r="AA9" s="226"/>
      <c r="AB9" s="226"/>
      <c r="AC9" s="226"/>
      <c r="AD9" s="226"/>
      <c r="AE9" s="226"/>
      <c r="AF9" s="226"/>
      <c r="AG9" s="226"/>
      <c r="AH9" s="226"/>
      <c r="AI9" s="226"/>
      <c r="AJ9" s="226"/>
      <c r="AK9" s="226"/>
      <c r="AL9" s="226"/>
      <c r="AM9" s="226"/>
      <c r="AN9" s="226"/>
      <c r="AO9" s="226"/>
      <c r="AP9" s="226"/>
      <c r="AQ9" s="226"/>
      <c r="AR9" s="226"/>
      <c r="AS9" s="227"/>
    </row>
    <row r="10" spans="1:47" ht="18" customHeight="1" x14ac:dyDescent="0.15">
      <c r="A10" s="213"/>
      <c r="B10" s="214"/>
      <c r="C10" s="215"/>
      <c r="D10" s="37" t="str">
        <f>IF(入力シート!E7="","",入力シート!G7)</f>
        <v/>
      </c>
      <c r="E10" s="38" t="str">
        <f>IF(入力シート!E7="","",入力シート!H7)</f>
        <v/>
      </c>
      <c r="F10" s="36" t="s">
        <v>220</v>
      </c>
      <c r="G10" s="39" t="str">
        <f>IF(入力シート!E7="","",入力シート!I7)</f>
        <v/>
      </c>
      <c r="H10" s="36" t="s">
        <v>221</v>
      </c>
      <c r="I10" s="40" t="str">
        <f>IF(入力シート!E7="","",入力シート!J7)</f>
        <v/>
      </c>
      <c r="J10" s="36" t="s">
        <v>222</v>
      </c>
      <c r="K10" s="36"/>
      <c r="L10" s="36" t="s">
        <v>184</v>
      </c>
      <c r="M10" s="36"/>
      <c r="N10" s="228"/>
      <c r="O10" s="228"/>
      <c r="P10" s="44" t="s">
        <v>185</v>
      </c>
      <c r="Q10" s="234">
        <f>DATEDIF(入力シート!E7,入力シート!E4,"Y")</f>
        <v>0</v>
      </c>
      <c r="R10" s="235"/>
      <c r="S10" s="228" t="s">
        <v>186</v>
      </c>
      <c r="T10" s="236"/>
      <c r="U10" s="220"/>
      <c r="V10" s="221"/>
      <c r="W10" s="237" t="s">
        <v>187</v>
      </c>
      <c r="X10" s="206"/>
      <c r="Y10" s="206"/>
      <c r="Z10" s="206"/>
      <c r="AA10" s="206" t="str">
        <f>IF(入力シート!E12="","",入力シート!E12)</f>
        <v/>
      </c>
      <c r="AB10" s="206"/>
      <c r="AC10" s="206"/>
      <c r="AD10" s="45"/>
      <c r="AE10" s="45" t="s">
        <v>224</v>
      </c>
      <c r="AF10" s="206" t="str">
        <f>IF(入力シート!E13="","",入力シート!E13)</f>
        <v/>
      </c>
      <c r="AG10" s="206"/>
      <c r="AH10" s="206"/>
      <c r="AI10" s="206"/>
      <c r="AJ10" s="45" t="s">
        <v>211</v>
      </c>
      <c r="AK10" s="45"/>
      <c r="AL10" s="206" t="str">
        <f>IF(入力シート!E14="","",入力シート!E14)</f>
        <v/>
      </c>
      <c r="AM10" s="206"/>
      <c r="AN10" s="206"/>
      <c r="AO10" s="206"/>
      <c r="AP10" s="45"/>
      <c r="AQ10" s="45"/>
      <c r="AR10" s="45"/>
      <c r="AS10" s="75"/>
    </row>
    <row r="11" spans="1:47" ht="18" customHeight="1" x14ac:dyDescent="0.15">
      <c r="A11" s="76" t="s">
        <v>188</v>
      </c>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8"/>
    </row>
    <row r="12" spans="1:47" x14ac:dyDescent="0.15">
      <c r="A12" s="77" t="s">
        <v>189</v>
      </c>
      <c r="B12" s="20"/>
      <c r="C12" s="20"/>
      <c r="D12" s="20"/>
      <c r="E12" s="20"/>
      <c r="F12" s="20"/>
      <c r="G12" s="20"/>
      <c r="H12" s="20"/>
      <c r="I12" s="20"/>
      <c r="J12" s="20"/>
      <c r="K12" s="20"/>
      <c r="L12" s="20"/>
      <c r="M12" s="20"/>
      <c r="N12" s="20"/>
      <c r="O12" s="20"/>
      <c r="P12" s="20"/>
      <c r="Q12" s="20"/>
      <c r="R12" s="20"/>
      <c r="S12" s="20"/>
      <c r="T12" s="20"/>
      <c r="U12" s="20"/>
      <c r="V12" s="20"/>
      <c r="W12" s="20"/>
      <c r="X12" s="78" t="str">
        <f>IF(入力シート!E15="同意する","■","□")</f>
        <v>□</v>
      </c>
      <c r="Y12" s="20" t="s">
        <v>411</v>
      </c>
      <c r="Z12" s="55"/>
      <c r="AA12" s="55"/>
      <c r="AB12" s="20"/>
      <c r="AC12" s="20"/>
      <c r="AD12" s="20"/>
      <c r="AE12" s="78" t="str">
        <f>IF(入力シート!E15="同意しない","■","□")</f>
        <v>□</v>
      </c>
      <c r="AF12" s="20" t="s">
        <v>412</v>
      </c>
      <c r="AG12" s="20"/>
      <c r="AH12" s="20"/>
      <c r="AI12" s="20"/>
      <c r="AJ12" s="20"/>
      <c r="AK12" s="20"/>
      <c r="AL12" s="20"/>
      <c r="AM12" s="20"/>
      <c r="AN12" s="20"/>
      <c r="AO12" s="20"/>
      <c r="AP12" s="20"/>
      <c r="AQ12" s="20"/>
      <c r="AR12" s="20"/>
      <c r="AS12" s="21"/>
    </row>
    <row r="13" spans="1:47" ht="21" customHeight="1" x14ac:dyDescent="0.15">
      <c r="A13" s="275" t="s">
        <v>419</v>
      </c>
      <c r="B13" s="276"/>
      <c r="C13" s="276"/>
      <c r="D13" s="276"/>
      <c r="E13" s="277" t="s">
        <v>417</v>
      </c>
      <c r="F13" s="277"/>
      <c r="G13" s="278"/>
      <c r="H13" s="278"/>
      <c r="I13" s="278"/>
      <c r="J13" s="278"/>
      <c r="K13" s="278"/>
      <c r="L13" s="278"/>
      <c r="M13" s="278"/>
      <c r="N13" s="278"/>
      <c r="O13" s="278"/>
      <c r="P13" s="278"/>
      <c r="Q13" s="278"/>
      <c r="R13" s="278"/>
      <c r="S13" s="278"/>
      <c r="T13" s="278"/>
      <c r="U13" s="278"/>
      <c r="V13" s="278"/>
      <c r="W13" s="278"/>
      <c r="X13" s="278"/>
      <c r="Y13" s="20"/>
      <c r="Z13" s="20"/>
      <c r="AA13" s="20"/>
      <c r="AB13" s="20"/>
      <c r="AC13" s="20"/>
      <c r="AD13" s="20"/>
      <c r="AE13" s="20"/>
      <c r="AF13" s="20"/>
      <c r="AG13" s="20"/>
      <c r="AH13" s="20"/>
      <c r="AI13" s="20"/>
      <c r="AJ13" s="20"/>
      <c r="AK13" s="20"/>
      <c r="AL13" s="20"/>
      <c r="AM13" s="20"/>
      <c r="AN13" s="20"/>
      <c r="AO13" s="20"/>
      <c r="AP13" s="20"/>
      <c r="AQ13" s="20"/>
      <c r="AR13" s="20"/>
      <c r="AS13" s="21"/>
    </row>
    <row r="14" spans="1:47" ht="21" customHeight="1" x14ac:dyDescent="0.15">
      <c r="A14" s="255" t="s">
        <v>418</v>
      </c>
      <c r="B14" s="256"/>
      <c r="C14" s="256"/>
      <c r="D14" s="256"/>
      <c r="E14" s="257" t="str">
        <f>IF(入力シート!E16="","",入力シート!E16)</f>
        <v/>
      </c>
      <c r="F14" s="257"/>
      <c r="G14" s="257"/>
      <c r="H14" s="257"/>
      <c r="I14" s="257"/>
      <c r="J14" s="257"/>
      <c r="K14" s="257"/>
      <c r="L14" s="257"/>
      <c r="M14" s="257"/>
      <c r="N14" s="257"/>
      <c r="O14" s="257"/>
      <c r="P14" s="257"/>
      <c r="Q14" s="257"/>
      <c r="R14" s="257"/>
      <c r="S14" s="257"/>
      <c r="T14" s="257"/>
      <c r="U14" s="257"/>
      <c r="V14" s="257"/>
      <c r="W14" s="257"/>
      <c r="X14" s="257"/>
      <c r="Y14" s="20"/>
      <c r="Z14" s="53"/>
      <c r="AA14" s="54"/>
      <c r="AB14" s="59" t="s">
        <v>190</v>
      </c>
      <c r="AC14" s="59"/>
      <c r="AD14" s="59"/>
      <c r="AE14" s="206" t="str">
        <f>IF(入力シート!E18="","",入力シート!E18)</f>
        <v/>
      </c>
      <c r="AF14" s="206"/>
      <c r="AG14" s="206"/>
      <c r="AH14" s="43" t="s">
        <v>235</v>
      </c>
      <c r="AI14" s="206" t="str">
        <f>IF(入力シート!E19="","",入力シート!E19)</f>
        <v/>
      </c>
      <c r="AJ14" s="206"/>
      <c r="AK14" s="206"/>
      <c r="AL14" s="206"/>
      <c r="AM14" s="43" t="s">
        <v>236</v>
      </c>
      <c r="AN14" s="206" t="str">
        <f>IF(入力シート!E20="","",入力シート!E20)</f>
        <v/>
      </c>
      <c r="AO14" s="206"/>
      <c r="AP14" s="206"/>
      <c r="AQ14" s="206"/>
      <c r="AR14" s="20"/>
      <c r="AS14" s="21"/>
    </row>
    <row r="15" spans="1:47" ht="21" customHeight="1" x14ac:dyDescent="0.15">
      <c r="A15" s="255" t="s">
        <v>191</v>
      </c>
      <c r="B15" s="256"/>
      <c r="C15" s="256"/>
      <c r="D15" s="256"/>
      <c r="E15" s="257" t="str">
        <f>IF(入力シート!E17="","",入力シート!E17)</f>
        <v/>
      </c>
      <c r="F15" s="257"/>
      <c r="G15" s="257"/>
      <c r="H15" s="257"/>
      <c r="I15" s="257"/>
      <c r="J15" s="257"/>
      <c r="K15" s="257"/>
      <c r="L15" s="257"/>
      <c r="M15" s="257"/>
      <c r="N15" s="257"/>
      <c r="O15" s="257"/>
      <c r="P15" s="257"/>
      <c r="Q15" s="257"/>
      <c r="R15" s="257"/>
      <c r="S15" s="257"/>
      <c r="T15" s="257"/>
      <c r="U15" s="257"/>
      <c r="V15" s="257"/>
      <c r="W15" s="257"/>
      <c r="X15" s="257"/>
      <c r="Y15" s="20"/>
      <c r="Z15" s="47"/>
      <c r="AA15" s="54"/>
      <c r="AB15" s="59" t="s">
        <v>192</v>
      </c>
      <c r="AC15" s="59"/>
      <c r="AD15" s="59"/>
      <c r="AE15" s="206" t="str">
        <f>IF(入力シート!E21="","",入力シート!E21)</f>
        <v/>
      </c>
      <c r="AF15" s="206"/>
      <c r="AG15" s="206"/>
      <c r="AH15" s="43" t="s">
        <v>235</v>
      </c>
      <c r="AI15" s="206" t="str">
        <f>IF(入力シート!E22="","",入力シート!E22)</f>
        <v/>
      </c>
      <c r="AJ15" s="206"/>
      <c r="AK15" s="206"/>
      <c r="AL15" s="206"/>
      <c r="AM15" s="43" t="s">
        <v>236</v>
      </c>
      <c r="AN15" s="206" t="str">
        <f>IF(入力シート!E23="","",入力シート!E23)</f>
        <v/>
      </c>
      <c r="AO15" s="206"/>
      <c r="AP15" s="206"/>
      <c r="AQ15" s="206"/>
      <c r="AR15" s="20"/>
      <c r="AS15" s="21"/>
    </row>
    <row r="16" spans="1:47" ht="5.0999999999999996" customHeight="1" x14ac:dyDescent="0.15">
      <c r="A16" s="79"/>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60"/>
    </row>
    <row r="17" spans="1:45" ht="18.95" customHeight="1" x14ac:dyDescent="0.15">
      <c r="A17" s="127" t="s">
        <v>422</v>
      </c>
      <c r="B17" s="260" t="s">
        <v>433</v>
      </c>
      <c r="C17" s="260"/>
      <c r="D17" s="260"/>
      <c r="E17" s="260"/>
      <c r="F17" s="261"/>
      <c r="G17" s="258" t="str">
        <f>IF(入力シート!E24="","",入力シート!E24)</f>
        <v/>
      </c>
      <c r="H17" s="259"/>
      <c r="I17" s="259"/>
      <c r="J17" s="259"/>
      <c r="K17" s="259"/>
      <c r="L17" s="259"/>
      <c r="M17" s="259"/>
      <c r="N17" s="259"/>
      <c r="O17" s="259"/>
      <c r="P17" s="259"/>
      <c r="Q17" s="259"/>
      <c r="R17" s="259"/>
      <c r="S17" s="259"/>
      <c r="T17" s="259"/>
      <c r="U17" s="259"/>
      <c r="V17" s="259"/>
      <c r="W17" s="259"/>
      <c r="X17" s="259"/>
      <c r="Y17" s="16"/>
      <c r="Z17" s="16"/>
      <c r="AA17" s="16"/>
      <c r="AB17" s="16"/>
      <c r="AC17" s="16"/>
      <c r="AD17" s="16"/>
      <c r="AE17" s="16"/>
      <c r="AF17" s="16"/>
      <c r="AG17" s="16"/>
      <c r="AH17" s="16"/>
      <c r="AI17" s="16"/>
      <c r="AJ17" s="16"/>
      <c r="AK17" s="16"/>
      <c r="AL17" s="16"/>
      <c r="AM17" s="16"/>
      <c r="AN17" s="16"/>
      <c r="AO17" s="16"/>
      <c r="AP17" s="16"/>
      <c r="AQ17" s="16"/>
      <c r="AR17" s="16"/>
      <c r="AS17" s="17"/>
    </row>
    <row r="18" spans="1:45" ht="18.95" customHeight="1" x14ac:dyDescent="0.15">
      <c r="A18" s="127" t="s">
        <v>420</v>
      </c>
      <c r="B18" s="260" t="s">
        <v>434</v>
      </c>
      <c r="C18" s="260"/>
      <c r="D18" s="260"/>
      <c r="E18" s="260"/>
      <c r="F18" s="261"/>
      <c r="G18" s="50" t="str">
        <f>IF(入力シート!E25="初回","■","□")</f>
        <v>□</v>
      </c>
      <c r="H18" s="18" t="s">
        <v>237</v>
      </c>
      <c r="I18" s="18"/>
      <c r="J18" s="51" t="str">
        <f>IF(入力シート!E25="２回目以上","■","□")</f>
        <v>□</v>
      </c>
      <c r="K18" s="18" t="s">
        <v>238</v>
      </c>
      <c r="L18" s="46"/>
      <c r="M18" s="46"/>
      <c r="N18" s="46"/>
      <c r="O18" s="46"/>
      <c r="P18" s="46"/>
      <c r="Q18" s="46"/>
      <c r="R18" s="46"/>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9"/>
    </row>
    <row r="19" spans="1:45" ht="18.95" customHeight="1" x14ac:dyDescent="0.15">
      <c r="A19" s="268" t="s">
        <v>421</v>
      </c>
      <c r="B19" s="262" t="s">
        <v>435</v>
      </c>
      <c r="C19" s="262"/>
      <c r="D19" s="262"/>
      <c r="E19" s="262"/>
      <c r="F19" s="263"/>
      <c r="G19" s="125" t="str">
        <f>IF(入力シート!G26=TRUE,"■","□")</f>
        <v>□</v>
      </c>
      <c r="H19" s="126" t="s">
        <v>239</v>
      </c>
      <c r="I19" s="52" t="str">
        <f>IF(入力シート!H26=TRUE,"■","□")</f>
        <v>□</v>
      </c>
      <c r="J19" s="11" t="s">
        <v>240</v>
      </c>
      <c r="K19" s="11"/>
      <c r="L19" s="11"/>
      <c r="M19" s="11"/>
      <c r="N19" s="11"/>
      <c r="O19" s="11"/>
      <c r="P19" s="11"/>
      <c r="Q19" s="11"/>
      <c r="R19" s="11"/>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1"/>
    </row>
    <row r="20" spans="1:45" ht="18.95" customHeight="1" x14ac:dyDescent="0.15">
      <c r="A20" s="269"/>
      <c r="B20" s="264"/>
      <c r="C20" s="264"/>
      <c r="D20" s="264"/>
      <c r="E20" s="264"/>
      <c r="F20" s="265"/>
      <c r="G20" s="20" t="s">
        <v>193</v>
      </c>
      <c r="H20" s="20"/>
      <c r="I20" s="20"/>
      <c r="J20" s="48" t="str">
        <f>IF(入力シート!G27=TRUE,"■","□")</f>
        <v>□</v>
      </c>
      <c r="K20" s="22" t="s">
        <v>241</v>
      </c>
      <c r="L20" s="22"/>
      <c r="M20" s="54"/>
      <c r="N20" s="48" t="str">
        <f>IF(入力シート!G28=TRUE,"■","□")</f>
        <v>□</v>
      </c>
      <c r="O20" s="22" t="s">
        <v>243</v>
      </c>
      <c r="P20" s="22"/>
      <c r="Q20" s="47"/>
      <c r="R20" s="54"/>
      <c r="S20" s="48" t="str">
        <f>IF(入力シート!G29=TRUE,"■","□")</f>
        <v>□</v>
      </c>
      <c r="T20" s="22" t="s">
        <v>242</v>
      </c>
      <c r="U20" s="22"/>
      <c r="V20" s="54"/>
      <c r="W20" s="48" t="str">
        <f>IF(入力シート!G30=TRUE,"■","□")</f>
        <v>□</v>
      </c>
      <c r="X20" s="22" t="s">
        <v>244</v>
      </c>
      <c r="Y20" s="22"/>
      <c r="Z20" s="22"/>
      <c r="AA20" s="22"/>
      <c r="AB20" s="48" t="str">
        <f>IF(入力シート!G31=TRUE,"■","□")</f>
        <v>□</v>
      </c>
      <c r="AC20" s="22" t="s">
        <v>245</v>
      </c>
      <c r="AE20" s="22"/>
      <c r="AF20" s="22"/>
      <c r="AG20" s="22"/>
      <c r="AH20" s="22"/>
      <c r="AI20" s="48" t="str">
        <f>IF(入力シート!G32=TRUE,"■","□")</f>
        <v>□</v>
      </c>
      <c r="AJ20" s="22" t="s">
        <v>246</v>
      </c>
      <c r="AK20" s="54"/>
      <c r="AL20" s="22"/>
      <c r="AM20" s="22"/>
      <c r="AN20" s="48" t="str">
        <f>IF(入力シート!G33=TRUE,"■","□")</f>
        <v>□</v>
      </c>
      <c r="AO20" s="22" t="s">
        <v>247</v>
      </c>
      <c r="AP20" s="54"/>
      <c r="AQ20" s="22"/>
      <c r="AR20" s="22"/>
      <c r="AS20" s="23"/>
    </row>
    <row r="21" spans="1:45" ht="18.95" customHeight="1" x14ac:dyDescent="0.15">
      <c r="A21" s="270"/>
      <c r="B21" s="266"/>
      <c r="C21" s="266"/>
      <c r="D21" s="266"/>
      <c r="E21" s="266"/>
      <c r="F21" s="267"/>
      <c r="G21" s="45"/>
      <c r="H21" s="49" t="str">
        <f>IF(入力シート!G34=TRUE,"■","□")</f>
        <v>□</v>
      </c>
      <c r="I21" s="45" t="s">
        <v>248</v>
      </c>
      <c r="J21" s="47"/>
      <c r="K21" s="54"/>
      <c r="L21" s="48" t="str">
        <f>IF(入力シート!G35=TRUE,"■","□")</f>
        <v>□</v>
      </c>
      <c r="M21" s="47" t="s">
        <v>249</v>
      </c>
      <c r="N21" s="47"/>
      <c r="O21" s="54"/>
      <c r="P21" s="48" t="str">
        <f>IF(入力シート!G36=TRUE,"■","□")</f>
        <v>□</v>
      </c>
      <c r="Q21" s="47" t="s">
        <v>250</v>
      </c>
      <c r="R21" s="47"/>
      <c r="S21" s="47"/>
      <c r="T21" s="47"/>
      <c r="U21" s="47"/>
      <c r="V21" s="54"/>
      <c r="W21" s="48" t="str">
        <f>IF(入力シート!G37=TRUE,"■","□")</f>
        <v>□</v>
      </c>
      <c r="X21" s="47" t="s">
        <v>251</v>
      </c>
      <c r="Y21" s="47"/>
      <c r="Z21" s="47"/>
      <c r="AA21" s="47"/>
      <c r="AB21" s="47"/>
      <c r="AC21" s="47"/>
      <c r="AD21" s="54"/>
      <c r="AE21" s="48" t="str">
        <f>IF(入力シート!G38=TRUE,"■","□")</f>
        <v>□</v>
      </c>
      <c r="AF21" s="47" t="s">
        <v>252</v>
      </c>
      <c r="AG21" s="47"/>
      <c r="AH21" s="54"/>
      <c r="AI21" s="48" t="str">
        <f>IF(入力シート!G39=TRUE,"■","□")</f>
        <v>□</v>
      </c>
      <c r="AJ21" s="47" t="s">
        <v>253</v>
      </c>
      <c r="AK21" s="53"/>
      <c r="AL21" s="53"/>
      <c r="AM21" s="53" t="s">
        <v>255</v>
      </c>
      <c r="AN21" s="205" t="str">
        <f>IF(入力シート!E40="","",入力シート!E40)</f>
        <v/>
      </c>
      <c r="AO21" s="205"/>
      <c r="AP21" s="205"/>
      <c r="AQ21" s="205"/>
      <c r="AR21" s="53" t="s">
        <v>256</v>
      </c>
      <c r="AS21" s="80"/>
    </row>
    <row r="22" spans="1:45" ht="21" customHeight="1" x14ac:dyDescent="0.15">
      <c r="A22" s="24" t="s">
        <v>194</v>
      </c>
      <c r="B22" s="59"/>
      <c r="C22" s="59"/>
      <c r="D22" s="59"/>
      <c r="E22" s="59"/>
      <c r="F22" s="59"/>
      <c r="G22" s="59"/>
      <c r="H22" s="59"/>
      <c r="I22" s="59"/>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59"/>
    </row>
    <row r="23" spans="1:45" ht="18.95" customHeight="1" x14ac:dyDescent="0.15">
      <c r="A23" s="25" t="s">
        <v>423</v>
      </c>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1"/>
    </row>
    <row r="24" spans="1:45" ht="18.95" customHeight="1" x14ac:dyDescent="0.15">
      <c r="A24" s="81"/>
      <c r="B24" s="26" t="s">
        <v>195</v>
      </c>
      <c r="C24" s="241" t="str">
        <f>IF(入力シート!E41="","",入力シート!E41)</f>
        <v/>
      </c>
      <c r="D24" s="241"/>
      <c r="E24" s="241"/>
      <c r="F24" s="241"/>
      <c r="G24" s="241"/>
      <c r="H24" s="241"/>
      <c r="I24" s="241"/>
      <c r="J24" s="241"/>
      <c r="K24" s="241"/>
      <c r="L24" s="241"/>
      <c r="M24" s="241"/>
      <c r="N24" s="241"/>
      <c r="O24" s="20"/>
      <c r="P24" s="252" t="s">
        <v>196</v>
      </c>
      <c r="Q24" s="252"/>
      <c r="R24" s="252"/>
      <c r="S24" s="252"/>
      <c r="T24" s="252"/>
      <c r="U24" s="252"/>
      <c r="V24" s="252"/>
      <c r="W24" s="122" t="s">
        <v>415</v>
      </c>
      <c r="X24" s="254" t="str">
        <f>IF(入力シート!E42="","",入力シート!E42)</f>
        <v/>
      </c>
      <c r="Y24" s="254"/>
      <c r="Z24" s="254"/>
      <c r="AA24" s="254"/>
      <c r="AB24" s="254"/>
      <c r="AC24" s="254"/>
      <c r="AD24" s="254"/>
      <c r="AE24" s="254"/>
      <c r="AF24" s="254"/>
      <c r="AG24" s="254"/>
      <c r="AH24" s="254"/>
      <c r="AI24" s="254"/>
      <c r="AJ24" s="254"/>
      <c r="AK24" s="254"/>
      <c r="AL24" s="254"/>
      <c r="AM24" s="254"/>
      <c r="AN24" s="254"/>
      <c r="AO24" s="254"/>
      <c r="AP24" s="254"/>
      <c r="AQ24" s="122"/>
      <c r="AR24" s="122" t="s">
        <v>416</v>
      </c>
      <c r="AS24" s="21"/>
    </row>
    <row r="25" spans="1:45" ht="18.95" customHeight="1" x14ac:dyDescent="0.15">
      <c r="A25" s="81"/>
      <c r="B25" s="26" t="s">
        <v>197</v>
      </c>
      <c r="C25" s="253" t="str">
        <f>IF(入力シート!E43="","",入力シート!E43)</f>
        <v/>
      </c>
      <c r="D25" s="253"/>
      <c r="E25" s="253"/>
      <c r="F25" s="253"/>
      <c r="G25" s="253"/>
      <c r="H25" s="253"/>
      <c r="I25" s="253"/>
      <c r="J25" s="253"/>
      <c r="K25" s="253"/>
      <c r="L25" s="253"/>
      <c r="M25" s="253"/>
      <c r="N25" s="253"/>
      <c r="O25" s="20"/>
      <c r="P25" s="252" t="s">
        <v>196</v>
      </c>
      <c r="Q25" s="252"/>
      <c r="R25" s="252"/>
      <c r="S25" s="252"/>
      <c r="T25" s="252"/>
      <c r="U25" s="252"/>
      <c r="V25" s="252"/>
      <c r="W25" s="122" t="s">
        <v>415</v>
      </c>
      <c r="X25" s="254" t="str">
        <f>IF(入力シート!E44="","",入力シート!E44)</f>
        <v/>
      </c>
      <c r="Y25" s="254"/>
      <c r="Z25" s="254"/>
      <c r="AA25" s="254"/>
      <c r="AB25" s="254"/>
      <c r="AC25" s="254"/>
      <c r="AD25" s="254"/>
      <c r="AE25" s="254"/>
      <c r="AF25" s="254"/>
      <c r="AG25" s="254"/>
      <c r="AH25" s="254"/>
      <c r="AI25" s="254"/>
      <c r="AJ25" s="254"/>
      <c r="AK25" s="254"/>
      <c r="AL25" s="254"/>
      <c r="AM25" s="254"/>
      <c r="AN25" s="254"/>
      <c r="AO25" s="254"/>
      <c r="AP25" s="254"/>
      <c r="AQ25" s="122"/>
      <c r="AR25" s="122" t="s">
        <v>416</v>
      </c>
      <c r="AS25" s="21"/>
    </row>
    <row r="26" spans="1:45" ht="18.95" customHeight="1" x14ac:dyDescent="0.15">
      <c r="A26" s="81"/>
      <c r="B26" s="26" t="s">
        <v>198</v>
      </c>
      <c r="C26" s="253" t="str">
        <f>IF(入力シート!E45="","",入力シート!E45)</f>
        <v/>
      </c>
      <c r="D26" s="253"/>
      <c r="E26" s="253"/>
      <c r="F26" s="253"/>
      <c r="G26" s="253"/>
      <c r="H26" s="253"/>
      <c r="I26" s="253"/>
      <c r="J26" s="253"/>
      <c r="K26" s="253"/>
      <c r="L26" s="253"/>
      <c r="M26" s="253"/>
      <c r="N26" s="253"/>
      <c r="O26" s="20"/>
      <c r="P26" s="252" t="s">
        <v>196</v>
      </c>
      <c r="Q26" s="252"/>
      <c r="R26" s="252"/>
      <c r="S26" s="252"/>
      <c r="T26" s="252"/>
      <c r="U26" s="252"/>
      <c r="V26" s="252"/>
      <c r="W26" s="122" t="s">
        <v>415</v>
      </c>
      <c r="X26" s="254" t="str">
        <f>IF(入力シート!E46="","",入力シート!E46)</f>
        <v/>
      </c>
      <c r="Y26" s="254"/>
      <c r="Z26" s="254"/>
      <c r="AA26" s="254"/>
      <c r="AB26" s="254"/>
      <c r="AC26" s="254"/>
      <c r="AD26" s="254"/>
      <c r="AE26" s="254"/>
      <c r="AF26" s="254"/>
      <c r="AG26" s="254"/>
      <c r="AH26" s="254"/>
      <c r="AI26" s="254"/>
      <c r="AJ26" s="254"/>
      <c r="AK26" s="254"/>
      <c r="AL26" s="254"/>
      <c r="AM26" s="254"/>
      <c r="AN26" s="254"/>
      <c r="AO26" s="254"/>
      <c r="AP26" s="254"/>
      <c r="AQ26" s="122"/>
      <c r="AR26" s="122" t="s">
        <v>416</v>
      </c>
      <c r="AS26" s="21"/>
    </row>
    <row r="27" spans="1:45" ht="5.0999999999999996" customHeight="1" x14ac:dyDescent="0.15">
      <c r="A27" s="79"/>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60"/>
    </row>
    <row r="28" spans="1:45" ht="18.95" customHeight="1" x14ac:dyDescent="0.15">
      <c r="A28" s="27" t="s">
        <v>39</v>
      </c>
      <c r="B28" s="82"/>
      <c r="C28" s="82"/>
      <c r="D28" s="82"/>
      <c r="E28" s="82"/>
      <c r="F28" s="82"/>
      <c r="G28" s="82"/>
      <c r="H28" s="83"/>
      <c r="I28" s="83"/>
      <c r="J28" s="84" t="str">
        <f>IF(入力シート!E47="安定","■","□")</f>
        <v>□</v>
      </c>
      <c r="K28" s="83" t="s">
        <v>257</v>
      </c>
      <c r="L28" s="83"/>
      <c r="M28" s="83"/>
      <c r="N28" s="83"/>
      <c r="O28" s="83"/>
      <c r="P28" s="84" t="str">
        <f>IF(入力シート!E47="不安定","■","□")</f>
        <v>□</v>
      </c>
      <c r="Q28" s="83" t="s">
        <v>258</v>
      </c>
      <c r="R28" s="83"/>
      <c r="S28" s="83"/>
      <c r="T28" s="83"/>
      <c r="U28" s="83"/>
      <c r="V28" s="83"/>
      <c r="W28" s="84" t="str">
        <f>IF(入力シート!E47="不明","■","□")</f>
        <v>□</v>
      </c>
      <c r="X28" s="83" t="s">
        <v>259</v>
      </c>
      <c r="Y28" s="83"/>
      <c r="Z28" s="83"/>
      <c r="AA28" s="83"/>
      <c r="AB28" s="83"/>
      <c r="AC28" s="83"/>
      <c r="AD28" s="83"/>
      <c r="AE28" s="83"/>
      <c r="AF28" s="83"/>
      <c r="AG28" s="83"/>
      <c r="AH28" s="83"/>
      <c r="AI28" s="83"/>
      <c r="AJ28" s="83"/>
      <c r="AK28" s="83"/>
      <c r="AL28" s="83"/>
      <c r="AM28" s="83"/>
      <c r="AN28" s="83"/>
      <c r="AO28" s="83"/>
      <c r="AP28" s="83"/>
      <c r="AQ28" s="83"/>
      <c r="AR28" s="85"/>
      <c r="AS28" s="86"/>
    </row>
    <row r="29" spans="1:45" ht="18.95" customHeight="1" x14ac:dyDescent="0.15">
      <c r="A29" s="87" t="s">
        <v>199</v>
      </c>
      <c r="B29" s="20"/>
      <c r="C29" s="20"/>
      <c r="D29" s="20"/>
      <c r="E29" s="20"/>
      <c r="F29" s="20"/>
      <c r="G29" s="20"/>
      <c r="H29" s="20"/>
      <c r="I29" s="20"/>
      <c r="J29" s="20"/>
      <c r="K29" s="20"/>
      <c r="L29" s="20"/>
      <c r="M29" s="20"/>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9"/>
    </row>
    <row r="30" spans="1:45" ht="18.95" customHeight="1" x14ac:dyDescent="0.15">
      <c r="A30" s="240" t="str">
        <f>IF(入力シート!E48="","",入力シート!E48)</f>
        <v/>
      </c>
      <c r="B30" s="241"/>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2"/>
    </row>
    <row r="31" spans="1:45" ht="18.95" customHeight="1" x14ac:dyDescent="0.15">
      <c r="A31" s="28" t="s">
        <v>424</v>
      </c>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8"/>
    </row>
    <row r="32" spans="1:45" ht="18.95" customHeight="1" x14ac:dyDescent="0.15">
      <c r="A32" s="87" t="s">
        <v>409</v>
      </c>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1"/>
    </row>
    <row r="33" spans="1:47" ht="18.95" customHeight="1" x14ac:dyDescent="0.15">
      <c r="A33" s="243" t="str">
        <f>IF(入力シート!E49="","",入力シート!E49)</f>
        <v/>
      </c>
      <c r="B33" s="244"/>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5"/>
    </row>
    <row r="34" spans="1:47" ht="18.95" customHeight="1" x14ac:dyDescent="0.15">
      <c r="A34" s="243"/>
      <c r="B34" s="244"/>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5"/>
    </row>
    <row r="35" spans="1:47" ht="18.95" customHeight="1" x14ac:dyDescent="0.15">
      <c r="A35" s="243"/>
      <c r="B35" s="244"/>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5"/>
    </row>
    <row r="36" spans="1:47" ht="18.95" customHeight="1" x14ac:dyDescent="0.15">
      <c r="A36" s="243"/>
      <c r="B36" s="244"/>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5"/>
    </row>
    <row r="37" spans="1:47" ht="18.95" customHeight="1" x14ac:dyDescent="0.15">
      <c r="A37" s="243"/>
      <c r="B37" s="244"/>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5"/>
    </row>
    <row r="38" spans="1:47" ht="18.95" customHeight="1" x14ac:dyDescent="0.15">
      <c r="A38" s="246"/>
      <c r="B38" s="247"/>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8"/>
    </row>
    <row r="39" spans="1:47" ht="21" customHeight="1" x14ac:dyDescent="0.15">
      <c r="A39" s="9" t="s">
        <v>200</v>
      </c>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14"/>
    </row>
    <row r="40" spans="1:47" ht="18.95" customHeight="1" x14ac:dyDescent="0.15">
      <c r="A40" s="76" t="s">
        <v>165</v>
      </c>
      <c r="B40" s="29" t="s">
        <v>45</v>
      </c>
      <c r="C40" s="57"/>
      <c r="D40" s="57"/>
      <c r="E40" s="73"/>
      <c r="F40" s="88" t="str">
        <f>IF(入力シート!G50=TRUE,"■","□")</f>
        <v>□</v>
      </c>
      <c r="G40" s="73" t="s">
        <v>408</v>
      </c>
      <c r="H40" s="73"/>
      <c r="I40" s="73"/>
      <c r="J40" s="73"/>
      <c r="K40" s="73" t="str">
        <f>IF(入力シート!G51=TRUE,"■","□")</f>
        <v>□</v>
      </c>
      <c r="L40" s="73" t="s">
        <v>277</v>
      </c>
      <c r="M40" s="73"/>
      <c r="N40" s="73"/>
      <c r="O40" s="73"/>
      <c r="P40" s="73"/>
      <c r="Q40" s="73"/>
      <c r="R40" s="73"/>
      <c r="S40" s="73"/>
      <c r="T40" s="73"/>
      <c r="U40" s="73"/>
      <c r="V40" s="88" t="str">
        <f>IF(入力シート!G52=TRUE,"■","□")</f>
        <v>□</v>
      </c>
      <c r="W40" s="73" t="s">
        <v>278</v>
      </c>
      <c r="X40" s="73"/>
      <c r="Y40" s="73"/>
      <c r="Z40" s="73"/>
      <c r="AA40" s="73"/>
      <c r="AB40" s="73"/>
      <c r="AC40" s="88" t="str">
        <f>IF(入力シート!G53=TRUE,"■","□")</f>
        <v>□</v>
      </c>
      <c r="AD40" s="73" t="s">
        <v>279</v>
      </c>
      <c r="AE40" s="73"/>
      <c r="AF40" s="73"/>
      <c r="AG40" s="73"/>
      <c r="AH40" s="73"/>
      <c r="AI40" s="73"/>
      <c r="AJ40" s="73"/>
      <c r="AK40" s="73"/>
      <c r="AL40" s="88" t="str">
        <f>IF(入力シート!G54=TRUE,"■","□")</f>
        <v>□</v>
      </c>
      <c r="AM40" s="73" t="s">
        <v>280</v>
      </c>
      <c r="AN40" s="73"/>
      <c r="AO40" s="73"/>
      <c r="AP40" s="73"/>
      <c r="AQ40" s="73"/>
      <c r="AR40" s="73"/>
      <c r="AS40" s="74"/>
      <c r="AT40" s="47"/>
      <c r="AU40" s="14"/>
    </row>
    <row r="41" spans="1:47" ht="18.95" customHeight="1" x14ac:dyDescent="0.15">
      <c r="A41" s="77"/>
      <c r="B41" s="20"/>
      <c r="C41" s="20"/>
      <c r="D41" s="20"/>
      <c r="E41" s="47"/>
      <c r="F41" s="48" t="str">
        <f>IF(入力シート!G55=TRUE,"■","□")</f>
        <v>□</v>
      </c>
      <c r="G41" s="47" t="s">
        <v>281</v>
      </c>
      <c r="H41" s="47"/>
      <c r="I41" s="47"/>
      <c r="J41" s="47"/>
      <c r="K41" s="48" t="str">
        <f>IF(入力シート!G56=TRUE,"■","□")</f>
        <v>□</v>
      </c>
      <c r="L41" s="47" t="s">
        <v>282</v>
      </c>
      <c r="M41" s="47"/>
      <c r="N41" s="47"/>
      <c r="O41" s="47"/>
      <c r="P41" s="47"/>
      <c r="Q41" s="47"/>
      <c r="R41" s="47"/>
      <c r="S41" s="47"/>
      <c r="T41" s="47"/>
      <c r="U41" s="47"/>
      <c r="V41" s="48" t="str">
        <f>IF(入力シート!G57=TRUE,"■","□")</f>
        <v>□</v>
      </c>
      <c r="W41" s="47" t="s">
        <v>283</v>
      </c>
      <c r="X41" s="47"/>
      <c r="Y41" s="47"/>
      <c r="Z41" s="47"/>
      <c r="AA41" s="47"/>
      <c r="AB41" s="47"/>
      <c r="AC41" s="48" t="str">
        <f>IF(入力シート!G58=TRUE,"■","□")</f>
        <v>□</v>
      </c>
      <c r="AD41" s="47" t="s">
        <v>284</v>
      </c>
      <c r="AE41" s="47"/>
      <c r="AF41" s="47"/>
      <c r="AG41" s="47"/>
      <c r="AH41" s="47"/>
      <c r="AI41" s="47"/>
      <c r="AJ41" s="47"/>
      <c r="AK41" s="47"/>
      <c r="AL41" s="47"/>
      <c r="AM41" s="47"/>
      <c r="AN41" s="47"/>
      <c r="AO41" s="47"/>
      <c r="AP41" s="47"/>
      <c r="AQ41" s="47"/>
      <c r="AR41" s="47"/>
      <c r="AS41" s="23"/>
      <c r="AT41" s="47"/>
      <c r="AU41" s="14"/>
    </row>
    <row r="42" spans="1:47" ht="18.95" customHeight="1" x14ac:dyDescent="0.15">
      <c r="A42" s="77" t="s">
        <v>165</v>
      </c>
      <c r="B42" s="30" t="s">
        <v>46</v>
      </c>
      <c r="C42" s="20"/>
      <c r="D42" s="20"/>
      <c r="E42" s="47"/>
      <c r="F42" s="48" t="str">
        <f>IF(入力シート!G59=TRUE,"■","□")</f>
        <v>□</v>
      </c>
      <c r="G42" s="47" t="s">
        <v>285</v>
      </c>
      <c r="H42" s="47"/>
      <c r="I42" s="47"/>
      <c r="J42" s="47"/>
      <c r="K42" s="47"/>
      <c r="L42" s="47"/>
      <c r="M42" s="47"/>
      <c r="N42" s="47"/>
      <c r="O42" s="47"/>
      <c r="P42" s="47"/>
      <c r="Q42" s="47"/>
      <c r="R42" s="47"/>
      <c r="S42" s="47"/>
      <c r="T42" s="47"/>
      <c r="U42" s="47"/>
      <c r="V42" s="48" t="str">
        <f>IF(入力シート!G60=TRUE,"■","□")</f>
        <v>□</v>
      </c>
      <c r="W42" s="47" t="s">
        <v>286</v>
      </c>
      <c r="X42" s="47"/>
      <c r="Y42" s="47"/>
      <c r="Z42" s="47"/>
      <c r="AA42" s="47"/>
      <c r="AB42" s="47"/>
      <c r="AC42" s="47"/>
      <c r="AD42" s="47"/>
      <c r="AE42" s="47"/>
      <c r="AF42" s="47"/>
      <c r="AG42" s="47"/>
      <c r="AH42" s="47"/>
      <c r="AI42" s="47"/>
      <c r="AJ42" s="47"/>
      <c r="AK42" s="47"/>
      <c r="AL42" s="47"/>
      <c r="AM42" s="47"/>
      <c r="AN42" s="47"/>
      <c r="AO42" s="47"/>
      <c r="AP42" s="47"/>
      <c r="AQ42" s="47"/>
      <c r="AR42" s="47"/>
      <c r="AS42" s="23"/>
      <c r="AT42" s="47"/>
      <c r="AU42" s="14"/>
    </row>
    <row r="43" spans="1:47" ht="18.95" customHeight="1" x14ac:dyDescent="0.15">
      <c r="A43" s="79"/>
      <c r="B43" s="31" t="s">
        <v>47</v>
      </c>
      <c r="C43" s="59"/>
      <c r="D43" s="59"/>
      <c r="E43" s="45"/>
      <c r="F43" s="45" t="str">
        <f>IF(入力シート!G61=TRUE,"■","□")</f>
        <v>□</v>
      </c>
      <c r="G43" s="89" t="s">
        <v>425</v>
      </c>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75"/>
    </row>
    <row r="44" spans="1:47" ht="21" customHeight="1" x14ac:dyDescent="0.15">
      <c r="A44" s="9" t="s">
        <v>48</v>
      </c>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row>
    <row r="45" spans="1:47" ht="18.95" customHeight="1" x14ac:dyDescent="0.15">
      <c r="A45" s="32" t="s">
        <v>314</v>
      </c>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8"/>
    </row>
    <row r="46" spans="1:47" ht="18.95" customHeight="1" x14ac:dyDescent="0.15">
      <c r="A46" s="77"/>
      <c r="B46" s="249" t="s">
        <v>201</v>
      </c>
      <c r="C46" s="249"/>
      <c r="D46" s="249"/>
      <c r="E46" s="249"/>
      <c r="F46" s="249"/>
      <c r="G46" s="249"/>
      <c r="H46" s="249"/>
      <c r="I46" s="249"/>
      <c r="J46" s="249"/>
      <c r="K46" s="249"/>
      <c r="L46" s="249"/>
      <c r="M46" s="48" t="str">
        <f>IF(入力シート!E62="自立","■","□")</f>
        <v>□</v>
      </c>
      <c r="N46" s="47" t="s">
        <v>260</v>
      </c>
      <c r="O46" s="47"/>
      <c r="P46" s="54"/>
      <c r="Q46" s="48" t="str">
        <f>IF(入力シート!E62="J1","■","□")</f>
        <v>□</v>
      </c>
      <c r="R46" s="47" t="s">
        <v>261</v>
      </c>
      <c r="S46" s="54"/>
      <c r="T46" s="48" t="str">
        <f>IF(入力シート!E62="J2","■","□")</f>
        <v>□</v>
      </c>
      <c r="U46" s="47" t="s">
        <v>262</v>
      </c>
      <c r="V46" s="54"/>
      <c r="W46" s="48" t="str">
        <f>IF(入力シート!E62="A1","■","□")</f>
        <v>□</v>
      </c>
      <c r="X46" s="47" t="s">
        <v>263</v>
      </c>
      <c r="Y46" s="54"/>
      <c r="Z46" s="48" t="str">
        <f>IF(入力シート!E62="A2","■","□")</f>
        <v>□</v>
      </c>
      <c r="AA46" s="47" t="s">
        <v>264</v>
      </c>
      <c r="AB46" s="47"/>
      <c r="AC46" s="48" t="str">
        <f>IF(入力シート!E62="B1","■","□")</f>
        <v>□</v>
      </c>
      <c r="AD46" s="47" t="s">
        <v>265</v>
      </c>
      <c r="AE46" s="54"/>
      <c r="AF46" s="48" t="str">
        <f>IF(入力シート!E62="B2","■","□")</f>
        <v>□</v>
      </c>
      <c r="AG46" s="47" t="s">
        <v>266</v>
      </c>
      <c r="AH46" s="47"/>
      <c r="AI46" s="90" t="str">
        <f>IF(入力シート!E62="C1","■","□")</f>
        <v>□</v>
      </c>
      <c r="AJ46" s="47" t="s">
        <v>267</v>
      </c>
      <c r="AK46" s="47"/>
      <c r="AL46" s="48" t="str">
        <f>IF(入力シート!E62="C2","■","□")</f>
        <v>□</v>
      </c>
      <c r="AM46" s="47" t="s">
        <v>268</v>
      </c>
      <c r="AN46" s="54"/>
      <c r="AO46" s="54"/>
      <c r="AP46" s="47"/>
      <c r="AQ46" s="47"/>
      <c r="AR46" s="47"/>
      <c r="AS46" s="23"/>
    </row>
    <row r="47" spans="1:47" ht="18.95" customHeight="1" x14ac:dyDescent="0.15">
      <c r="A47" s="79"/>
      <c r="B47" s="241" t="s">
        <v>202</v>
      </c>
      <c r="C47" s="241"/>
      <c r="D47" s="241"/>
      <c r="E47" s="241"/>
      <c r="F47" s="241"/>
      <c r="G47" s="241"/>
      <c r="H47" s="241"/>
      <c r="I47" s="241"/>
      <c r="J47" s="241"/>
      <c r="K47" s="241"/>
      <c r="L47" s="241"/>
      <c r="M47" s="89" t="str">
        <f>IF(入力シート!E63="自立","■","□")</f>
        <v>□</v>
      </c>
      <c r="N47" s="45" t="s">
        <v>260</v>
      </c>
      <c r="O47" s="45"/>
      <c r="P47" s="45"/>
      <c r="Q47" s="89" t="str">
        <f>IF(入力シート!E63="Ⅰ","■","□")</f>
        <v>□</v>
      </c>
      <c r="R47" s="45" t="s">
        <v>269</v>
      </c>
      <c r="S47" s="45"/>
      <c r="T47" s="89" t="str">
        <f>IF(入力シート!E63="Ⅱa","■","□")</f>
        <v>□</v>
      </c>
      <c r="U47" s="45" t="s">
        <v>270</v>
      </c>
      <c r="V47" s="45"/>
      <c r="W47" s="89" t="str">
        <f>IF(入力シート!E63="Ⅱb","■","□")</f>
        <v>□</v>
      </c>
      <c r="X47" s="45" t="s">
        <v>271</v>
      </c>
      <c r="Y47" s="45"/>
      <c r="Z47" s="89" t="str">
        <f>IF(入力シート!E63="Ⅲa","■","□")</f>
        <v>□</v>
      </c>
      <c r="AA47" s="45" t="s">
        <v>272</v>
      </c>
      <c r="AB47" s="45"/>
      <c r="AC47" s="89" t="str">
        <f>IF(入力シート!E63="Ⅲb","■","□")</f>
        <v>□</v>
      </c>
      <c r="AD47" s="45" t="s">
        <v>273</v>
      </c>
      <c r="AE47" s="45"/>
      <c r="AF47" s="89" t="str">
        <f>IF(入力シート!E63="Ⅳ","■","□")</f>
        <v>□</v>
      </c>
      <c r="AG47" s="45" t="s">
        <v>274</v>
      </c>
      <c r="AH47" s="45"/>
      <c r="AI47" s="89" t="str">
        <f>IF(入力シート!E63="M","■","□")</f>
        <v>□</v>
      </c>
      <c r="AJ47" s="45" t="s">
        <v>275</v>
      </c>
      <c r="AK47" s="45"/>
      <c r="AL47" s="45"/>
      <c r="AM47" s="45"/>
      <c r="AN47" s="45"/>
      <c r="AO47" s="45"/>
      <c r="AP47" s="45"/>
      <c r="AQ47" s="45"/>
      <c r="AR47" s="45"/>
      <c r="AS47" s="75"/>
    </row>
    <row r="48" spans="1:47" ht="18.95" customHeight="1" x14ac:dyDescent="0.15">
      <c r="A48" s="32" t="s">
        <v>426</v>
      </c>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8"/>
    </row>
    <row r="49" spans="1:45" ht="18.95" customHeight="1" x14ac:dyDescent="0.15">
      <c r="A49" s="77"/>
      <c r="B49" s="249" t="s">
        <v>203</v>
      </c>
      <c r="C49" s="249"/>
      <c r="D49" s="249"/>
      <c r="E49" s="249"/>
      <c r="F49" s="249"/>
      <c r="G49" s="249"/>
      <c r="H49" s="249"/>
      <c r="I49" s="249"/>
      <c r="J49" s="249"/>
      <c r="K49" s="249"/>
      <c r="L49" s="91" t="str">
        <f>IF(入力シート!E64="問題なし","■","□")</f>
        <v>□</v>
      </c>
      <c r="M49" s="92" t="s">
        <v>305</v>
      </c>
      <c r="N49" s="92"/>
      <c r="O49" s="92"/>
      <c r="P49" s="92"/>
      <c r="Q49" s="92"/>
      <c r="R49" s="92"/>
      <c r="S49" s="91" t="str">
        <f>IF(入力シート!E64="問題あり","■","□")</f>
        <v>□</v>
      </c>
      <c r="T49" s="92" t="s">
        <v>306</v>
      </c>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3"/>
    </row>
    <row r="50" spans="1:45" ht="18.95" customHeight="1" x14ac:dyDescent="0.15">
      <c r="A50" s="77"/>
      <c r="B50" s="249" t="s">
        <v>204</v>
      </c>
      <c r="C50" s="249"/>
      <c r="D50" s="249"/>
      <c r="E50" s="249"/>
      <c r="F50" s="249"/>
      <c r="G50" s="249"/>
      <c r="H50" s="249"/>
      <c r="I50" s="249"/>
      <c r="J50" s="249"/>
      <c r="K50" s="249"/>
      <c r="L50" s="91" t="str">
        <f>IF(入力シート!E65="自立","■","□")</f>
        <v>□</v>
      </c>
      <c r="M50" s="92" t="s">
        <v>260</v>
      </c>
      <c r="N50" s="92"/>
      <c r="O50" s="92"/>
      <c r="P50" s="92"/>
      <c r="Q50" s="92"/>
      <c r="R50" s="92"/>
      <c r="S50" s="91" t="str">
        <f>IF(入力シート!E65="いくらか困難","■","□")</f>
        <v>□</v>
      </c>
      <c r="T50" s="92" t="s">
        <v>307</v>
      </c>
      <c r="U50" s="92"/>
      <c r="V50" s="92"/>
      <c r="W50" s="92"/>
      <c r="X50" s="92"/>
      <c r="Y50" s="92"/>
      <c r="Z50" s="91" t="str">
        <f>IF(入力シート!E65="見守りが必要","■","□")</f>
        <v>□</v>
      </c>
      <c r="AA50" s="92" t="s">
        <v>308</v>
      </c>
      <c r="AB50" s="92"/>
      <c r="AC50" s="92"/>
      <c r="AD50" s="92"/>
      <c r="AE50" s="92"/>
      <c r="AF50" s="92"/>
      <c r="AG50" s="92"/>
      <c r="AH50" s="92"/>
      <c r="AI50" s="92"/>
      <c r="AJ50" s="92"/>
      <c r="AK50" s="91" t="str">
        <f>IF(入力シート!E65="判断できない","■","□")</f>
        <v>□</v>
      </c>
      <c r="AL50" s="92" t="s">
        <v>309</v>
      </c>
      <c r="AM50" s="92"/>
      <c r="AN50" s="92"/>
      <c r="AO50" s="92"/>
      <c r="AP50" s="92"/>
      <c r="AQ50" s="92"/>
      <c r="AR50" s="92"/>
      <c r="AS50" s="93"/>
    </row>
    <row r="51" spans="1:45" ht="18.95" customHeight="1" x14ac:dyDescent="0.15">
      <c r="A51" s="79"/>
      <c r="B51" s="241" t="s">
        <v>225</v>
      </c>
      <c r="C51" s="241"/>
      <c r="D51" s="241"/>
      <c r="E51" s="241"/>
      <c r="F51" s="241"/>
      <c r="G51" s="241"/>
      <c r="H51" s="241"/>
      <c r="I51" s="241"/>
      <c r="J51" s="241"/>
      <c r="K51" s="241"/>
      <c r="L51" s="94" t="str">
        <f>IF(入力シート!E66="伝えられる","■","□")</f>
        <v>□</v>
      </c>
      <c r="M51" s="95" t="s">
        <v>310</v>
      </c>
      <c r="N51" s="95"/>
      <c r="O51" s="95"/>
      <c r="P51" s="95"/>
      <c r="Q51" s="95"/>
      <c r="R51" s="95"/>
      <c r="S51" s="94" t="str">
        <f>IF(入力シート!E66="いくらか困難","■","□")</f>
        <v>□</v>
      </c>
      <c r="T51" s="95" t="s">
        <v>307</v>
      </c>
      <c r="U51" s="95"/>
      <c r="V51" s="95"/>
      <c r="W51" s="95"/>
      <c r="X51" s="95"/>
      <c r="Y51" s="95"/>
      <c r="Z51" s="94" t="str">
        <f>IF(入力シート!E66="具体的要求に限られる","■","□")</f>
        <v>□</v>
      </c>
      <c r="AA51" s="95" t="s">
        <v>311</v>
      </c>
      <c r="AB51" s="95"/>
      <c r="AC51" s="95"/>
      <c r="AD51" s="95"/>
      <c r="AE51" s="95"/>
      <c r="AF51" s="95"/>
      <c r="AG51" s="95"/>
      <c r="AH51" s="95"/>
      <c r="AI51" s="95"/>
      <c r="AJ51" s="95"/>
      <c r="AK51" s="94" t="str">
        <f>IF(入力シート!E66="伝えられない","■","□")</f>
        <v>□</v>
      </c>
      <c r="AL51" s="95" t="s">
        <v>312</v>
      </c>
      <c r="AM51" s="95"/>
      <c r="AN51" s="95"/>
      <c r="AO51" s="95"/>
      <c r="AP51" s="95"/>
      <c r="AQ51" s="95"/>
      <c r="AR51" s="95"/>
      <c r="AS51" s="96"/>
    </row>
    <row r="52" spans="1:45" ht="18.95" customHeight="1" x14ac:dyDescent="0.15">
      <c r="A52" s="32" t="s">
        <v>276</v>
      </c>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8"/>
    </row>
    <row r="53" spans="1:45" ht="18.95" customHeight="1" x14ac:dyDescent="0.15">
      <c r="A53" s="97" t="str">
        <f>IF(入力シート!E67="無","■","□")</f>
        <v>□</v>
      </c>
      <c r="B53" s="20" t="s">
        <v>288</v>
      </c>
      <c r="C53" s="98" t="str">
        <f>IF(入力シート!E67="有","■","□")</f>
        <v>□</v>
      </c>
      <c r="D53" s="20" t="s">
        <v>287</v>
      </c>
      <c r="E53" s="20"/>
      <c r="F53" s="48" t="str">
        <f>IF(入力シート!G68=TRUE,"■","□")</f>
        <v>□</v>
      </c>
      <c r="G53" s="47" t="s">
        <v>289</v>
      </c>
      <c r="H53" s="47"/>
      <c r="I53" s="47"/>
      <c r="J53" s="48" t="str">
        <f>IF(入力シート!G69=TRUE,"■","□")</f>
        <v>□</v>
      </c>
      <c r="K53" s="47" t="s">
        <v>290</v>
      </c>
      <c r="L53" s="47"/>
      <c r="M53" s="47"/>
      <c r="N53" s="48" t="str">
        <f>IF(入力シート!G70=TRUE,"■","□")</f>
        <v>□</v>
      </c>
      <c r="O53" s="47" t="s">
        <v>291</v>
      </c>
      <c r="P53" s="47"/>
      <c r="Q53" s="47"/>
      <c r="R53" s="47"/>
      <c r="S53" s="47"/>
      <c r="T53" s="48" t="str">
        <f>IF(入力シート!G71=TRUE,"■","□")</f>
        <v>□</v>
      </c>
      <c r="U53" s="47" t="s">
        <v>292</v>
      </c>
      <c r="V53" s="47"/>
      <c r="W53" s="47"/>
      <c r="X53" s="48" t="str">
        <f>IF(入力シート!G72=TRUE,"■","□")</f>
        <v>□</v>
      </c>
      <c r="Y53" s="47" t="s">
        <v>293</v>
      </c>
      <c r="Z53" s="47"/>
      <c r="AA53" s="47"/>
      <c r="AB53" s="48" t="str">
        <f>IF(入力シート!G73=TRUE,"■","□")</f>
        <v>□</v>
      </c>
      <c r="AC53" s="47" t="s">
        <v>294</v>
      </c>
      <c r="AD53" s="47"/>
      <c r="AE53" s="47"/>
      <c r="AF53" s="47"/>
      <c r="AG53" s="47"/>
      <c r="AH53" s="47"/>
      <c r="AI53" s="47"/>
      <c r="AJ53" s="48" t="str">
        <f>IF(入力シート!G74=TRUE,"■","□")</f>
        <v>□</v>
      </c>
      <c r="AK53" s="47" t="s">
        <v>295</v>
      </c>
      <c r="AL53" s="47"/>
      <c r="AM53" s="47"/>
      <c r="AN53" s="47"/>
      <c r="AO53" s="47"/>
      <c r="AP53" s="47"/>
      <c r="AQ53" s="47"/>
      <c r="AR53" s="47"/>
      <c r="AS53" s="99"/>
    </row>
    <row r="54" spans="1:45" ht="18.95" customHeight="1" x14ac:dyDescent="0.15">
      <c r="A54" s="79"/>
      <c r="B54" s="59"/>
      <c r="C54" s="100"/>
      <c r="D54" s="59"/>
      <c r="E54" s="59"/>
      <c r="F54" s="89" t="str">
        <f>IF(入力シート!G75=TRUE,"■","□")</f>
        <v>□</v>
      </c>
      <c r="G54" s="45" t="s">
        <v>296</v>
      </c>
      <c r="H54" s="45"/>
      <c r="I54" s="45"/>
      <c r="J54" s="89" t="str">
        <f>IF(入力シート!G76=TRUE,"■","□")</f>
        <v>□</v>
      </c>
      <c r="K54" s="45" t="s">
        <v>297</v>
      </c>
      <c r="L54" s="45"/>
      <c r="M54" s="45"/>
      <c r="N54" s="45"/>
      <c r="O54" s="45"/>
      <c r="P54" s="89" t="str">
        <f>IF(入力シート!G77=TRUE,"■","□")</f>
        <v>□</v>
      </c>
      <c r="Q54" s="45" t="s">
        <v>298</v>
      </c>
      <c r="R54" s="45"/>
      <c r="S54" s="45"/>
      <c r="T54" s="45"/>
      <c r="U54" s="45"/>
      <c r="V54" s="89" t="str">
        <f>IF(入力シート!G78=TRUE,"■","□")</f>
        <v>□</v>
      </c>
      <c r="W54" s="45" t="s">
        <v>299</v>
      </c>
      <c r="X54" s="45"/>
      <c r="Y54" s="45"/>
      <c r="Z54" s="45"/>
      <c r="AA54" s="45"/>
      <c r="AB54" s="45"/>
      <c r="AC54" s="89" t="str">
        <f>IF(入力シート!G79=TRUE,"■","□")</f>
        <v>□</v>
      </c>
      <c r="AD54" s="45" t="s">
        <v>300</v>
      </c>
      <c r="AE54" s="45"/>
      <c r="AF54" s="45"/>
      <c r="AG54" s="45"/>
      <c r="AH54" s="45" t="s">
        <v>254</v>
      </c>
      <c r="AI54" s="205" t="str">
        <f>IF(入力シート!E80="","",入力シート!E80)</f>
        <v/>
      </c>
      <c r="AJ54" s="205"/>
      <c r="AK54" s="205"/>
      <c r="AL54" s="205"/>
      <c r="AM54" s="205"/>
      <c r="AN54" s="205"/>
      <c r="AO54" s="205"/>
      <c r="AP54" s="205"/>
      <c r="AQ54" s="205"/>
      <c r="AR54" s="45" t="s">
        <v>256</v>
      </c>
      <c r="AS54" s="101"/>
    </row>
    <row r="55" spans="1:45" ht="18.95" customHeight="1" x14ac:dyDescent="0.15">
      <c r="A55" s="32" t="s">
        <v>205</v>
      </c>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8"/>
    </row>
    <row r="56" spans="1:45" ht="18.95" customHeight="1" x14ac:dyDescent="0.15">
      <c r="A56" s="102" t="str">
        <f>IF(入力シート!E81="無","■","□")</f>
        <v>□</v>
      </c>
      <c r="B56" s="62" t="s">
        <v>288</v>
      </c>
      <c r="C56" s="103" t="str">
        <f>IF(入力シート!E81="有","■","□")</f>
        <v>□</v>
      </c>
      <c r="D56" s="62" t="s">
        <v>287</v>
      </c>
      <c r="E56" s="59" t="s">
        <v>301</v>
      </c>
      <c r="F56" s="59"/>
      <c r="G56" s="241" t="str">
        <f>IF(入力シート!E82="","",入力シート!E82)</f>
        <v/>
      </c>
      <c r="H56" s="241"/>
      <c r="I56" s="241"/>
      <c r="J56" s="241"/>
      <c r="K56" s="241"/>
      <c r="L56" s="241"/>
      <c r="M56" s="241"/>
      <c r="N56" s="241"/>
      <c r="O56" s="241"/>
      <c r="P56" s="241"/>
      <c r="Q56" s="241"/>
      <c r="R56" s="241"/>
      <c r="S56" s="62" t="s">
        <v>302</v>
      </c>
      <c r="T56" s="62"/>
      <c r="U56" s="62"/>
      <c r="V56" s="62"/>
      <c r="W56" s="62"/>
      <c r="X56" s="59"/>
      <c r="Y56" s="59"/>
      <c r="Z56" s="59"/>
      <c r="AA56" s="104" t="str">
        <f>IF(入力シート!E83="有","■","□")</f>
        <v>□</v>
      </c>
      <c r="AB56" s="59" t="s">
        <v>287</v>
      </c>
      <c r="AC56" s="62"/>
      <c r="AD56" s="62" t="s">
        <v>255</v>
      </c>
      <c r="AE56" s="241" t="str">
        <f>IF(入力シート!E84="","",入力シート!E84)</f>
        <v/>
      </c>
      <c r="AF56" s="241"/>
      <c r="AG56" s="241"/>
      <c r="AH56" s="241"/>
      <c r="AI56" s="241"/>
      <c r="AJ56" s="241"/>
      <c r="AK56" s="241"/>
      <c r="AL56" s="241"/>
      <c r="AM56" s="59" t="s">
        <v>313</v>
      </c>
      <c r="AN56" s="62"/>
      <c r="AO56" s="59" t="s">
        <v>256</v>
      </c>
      <c r="AP56" s="104" t="str">
        <f>IF(入力シート!E83="無","■","□")</f>
        <v>□</v>
      </c>
      <c r="AQ56" s="59" t="s">
        <v>288</v>
      </c>
      <c r="AR56" s="59"/>
      <c r="AS56" s="105" t="s">
        <v>303</v>
      </c>
    </row>
    <row r="57" spans="1:45" ht="21.75" customHeight="1" x14ac:dyDescent="0.15"/>
    <row r="58" spans="1:45" ht="21.75" customHeight="1" x14ac:dyDescent="0.15"/>
    <row r="59" spans="1:45" ht="21.75" customHeight="1" x14ac:dyDescent="0.15"/>
    <row r="60" spans="1:45" ht="21.75" customHeight="1" x14ac:dyDescent="0.15"/>
    <row r="61" spans="1:45" ht="21.75" customHeight="1" x14ac:dyDescent="0.15"/>
    <row r="62" spans="1:45" ht="21.75" customHeight="1" x14ac:dyDescent="0.15"/>
    <row r="63" spans="1:45" ht="21.75" customHeight="1" x14ac:dyDescent="0.15"/>
    <row r="64" spans="1:45"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1.75" customHeight="1" x14ac:dyDescent="0.15"/>
    <row r="81" ht="21.75" customHeight="1" x14ac:dyDescent="0.15"/>
    <row r="82" ht="21.75" customHeight="1" x14ac:dyDescent="0.15"/>
    <row r="83" ht="21.75" customHeight="1" x14ac:dyDescent="0.15"/>
    <row r="84" ht="21.75" customHeight="1" x14ac:dyDescent="0.15"/>
    <row r="85" ht="21.75" customHeight="1" x14ac:dyDescent="0.15"/>
    <row r="86" ht="21.75" customHeight="1" x14ac:dyDescent="0.15"/>
    <row r="87" ht="21.75" customHeight="1" x14ac:dyDescent="0.15"/>
    <row r="88" ht="21.75" customHeight="1" x14ac:dyDescent="0.15"/>
    <row r="89" ht="21.75" customHeight="1" x14ac:dyDescent="0.15"/>
    <row r="90" ht="21.75" customHeight="1" x14ac:dyDescent="0.15"/>
    <row r="91" ht="21.75" customHeight="1" x14ac:dyDescent="0.15"/>
    <row r="92" ht="21.75" customHeight="1" x14ac:dyDescent="0.15"/>
    <row r="93" ht="21.75" customHeight="1" x14ac:dyDescent="0.15"/>
    <row r="94" ht="21.75" customHeight="1" x14ac:dyDescent="0.15"/>
    <row r="95" ht="21.75" customHeight="1" x14ac:dyDescent="0.15"/>
    <row r="96" ht="21.75" customHeight="1" x14ac:dyDescent="0.15"/>
    <row r="97" ht="21.75" customHeight="1" x14ac:dyDescent="0.15"/>
    <row r="98" ht="21.75" customHeight="1" x14ac:dyDescent="0.15"/>
    <row r="99" ht="21.75" customHeight="1" x14ac:dyDescent="0.15"/>
    <row r="100" ht="21.75" customHeight="1" x14ac:dyDescent="0.15"/>
    <row r="101" ht="21.75" customHeight="1" x14ac:dyDescent="0.15"/>
    <row r="102" ht="21.75" customHeight="1" x14ac:dyDescent="0.15"/>
    <row r="103" ht="21.75" customHeight="1" x14ac:dyDescent="0.15"/>
    <row r="104" ht="21.75" customHeight="1" x14ac:dyDescent="0.15"/>
    <row r="105" ht="21.75" customHeight="1" x14ac:dyDescent="0.15"/>
    <row r="106" ht="21.75" customHeight="1" x14ac:dyDescent="0.15"/>
    <row r="107" ht="21.75" customHeight="1" x14ac:dyDescent="0.15"/>
    <row r="108" ht="21.75" customHeight="1" x14ac:dyDescent="0.15"/>
    <row r="109" ht="21.75" customHeight="1" x14ac:dyDescent="0.15"/>
    <row r="110" ht="21.75" customHeight="1" x14ac:dyDescent="0.15"/>
    <row r="111" ht="21.75" customHeight="1" x14ac:dyDescent="0.15"/>
    <row r="112" ht="21.75" customHeight="1" x14ac:dyDescent="0.15"/>
    <row r="113" ht="21.75" customHeight="1" x14ac:dyDescent="0.15"/>
    <row r="114" ht="21.75" customHeight="1" x14ac:dyDescent="0.15"/>
    <row r="115" ht="21.75" customHeight="1" x14ac:dyDescent="0.15"/>
    <row r="116" ht="21.75" customHeight="1" x14ac:dyDescent="0.15"/>
    <row r="117" ht="21.75" customHeight="1" x14ac:dyDescent="0.15"/>
    <row r="118" ht="21.75" customHeight="1" x14ac:dyDescent="0.15"/>
    <row r="119" ht="21.75" customHeight="1" x14ac:dyDescent="0.15"/>
    <row r="120" ht="21.75" customHeight="1" x14ac:dyDescent="0.15"/>
    <row r="121" ht="21.75" customHeight="1" x14ac:dyDescent="0.15"/>
    <row r="122" ht="21.75" customHeight="1" x14ac:dyDescent="0.15"/>
    <row r="123" ht="21.75" customHeight="1" x14ac:dyDescent="0.15"/>
    <row r="124" ht="21.75" customHeight="1" x14ac:dyDescent="0.15"/>
    <row r="125" ht="21.75" customHeight="1" x14ac:dyDescent="0.15"/>
    <row r="126" ht="21.75" customHeight="1" x14ac:dyDescent="0.15"/>
    <row r="127" ht="21.75" customHeight="1" x14ac:dyDescent="0.15"/>
    <row r="128" ht="21.75" customHeight="1" x14ac:dyDescent="0.15"/>
    <row r="129" ht="21.75" customHeight="1" x14ac:dyDescent="0.15"/>
    <row r="130" ht="21.75" customHeight="1" x14ac:dyDescent="0.15"/>
    <row r="131" ht="21.75" customHeight="1" x14ac:dyDescent="0.15"/>
    <row r="132" ht="21.75" customHeight="1" x14ac:dyDescent="0.15"/>
    <row r="133" ht="21.75" customHeight="1" x14ac:dyDescent="0.15"/>
    <row r="134" ht="21.75" customHeight="1" x14ac:dyDescent="0.15"/>
    <row r="135" ht="21.75" customHeight="1" x14ac:dyDescent="0.15"/>
    <row r="136" ht="21.75" customHeight="1" x14ac:dyDescent="0.15"/>
    <row r="137" ht="21.75" customHeight="1" x14ac:dyDescent="0.15"/>
    <row r="138" ht="21.75" customHeight="1" x14ac:dyDescent="0.15"/>
    <row r="139" ht="21.75" customHeight="1" x14ac:dyDescent="0.15"/>
    <row r="140" ht="21.75" customHeight="1" x14ac:dyDescent="0.15"/>
    <row r="141" ht="21.75" customHeight="1" x14ac:dyDescent="0.15"/>
    <row r="142" ht="21.75" customHeight="1" x14ac:dyDescent="0.15"/>
    <row r="143" ht="21.75" customHeight="1" x14ac:dyDescent="0.15"/>
    <row r="144" ht="21.75" customHeight="1" x14ac:dyDescent="0.15"/>
    <row r="145" ht="21.75" customHeight="1" x14ac:dyDescent="0.15"/>
    <row r="146" ht="21.75" customHeight="1" x14ac:dyDescent="0.15"/>
    <row r="147" ht="21.75" customHeight="1" x14ac:dyDescent="0.15"/>
    <row r="148" ht="21.75" customHeight="1" x14ac:dyDescent="0.15"/>
    <row r="149" ht="21.75" customHeight="1" x14ac:dyDescent="0.15"/>
    <row r="150" ht="21.75" customHeight="1" x14ac:dyDescent="0.15"/>
    <row r="151" ht="21.75" customHeight="1" x14ac:dyDescent="0.15"/>
    <row r="152" ht="21.75" customHeight="1" x14ac:dyDescent="0.15"/>
    <row r="153" ht="21.75" customHeight="1" x14ac:dyDescent="0.15"/>
    <row r="154" ht="21.75" customHeight="1" x14ac:dyDescent="0.15"/>
    <row r="155" ht="21.75" customHeight="1" x14ac:dyDescent="0.15"/>
    <row r="156" ht="21.75" customHeight="1" x14ac:dyDescent="0.15"/>
    <row r="157" ht="21.75" customHeight="1" x14ac:dyDescent="0.15"/>
    <row r="158" ht="21.75" customHeight="1" x14ac:dyDescent="0.15"/>
    <row r="159" ht="21.75" customHeight="1" x14ac:dyDescent="0.15"/>
    <row r="160" ht="21.75" customHeight="1" x14ac:dyDescent="0.15"/>
    <row r="161" ht="21.75" customHeight="1" x14ac:dyDescent="0.15"/>
    <row r="162" ht="21.75" customHeight="1" x14ac:dyDescent="0.15"/>
    <row r="163" ht="21.75" customHeight="1" x14ac:dyDescent="0.15"/>
    <row r="164" ht="21.75" customHeight="1" x14ac:dyDescent="0.15"/>
    <row r="165" ht="21.75" customHeight="1" x14ac:dyDescent="0.15"/>
    <row r="166" ht="21.75" customHeight="1" x14ac:dyDescent="0.15"/>
    <row r="167" ht="21.75" customHeight="1" x14ac:dyDescent="0.15"/>
    <row r="168" ht="21.75" customHeight="1" x14ac:dyDescent="0.15"/>
    <row r="169" ht="21.75" customHeight="1" x14ac:dyDescent="0.15"/>
    <row r="170" ht="21.75" customHeight="1" x14ac:dyDescent="0.15"/>
    <row r="171" ht="21.75" customHeight="1" x14ac:dyDescent="0.15"/>
    <row r="172" ht="21.75" customHeight="1" x14ac:dyDescent="0.15"/>
    <row r="173" ht="21.75" customHeight="1" x14ac:dyDescent="0.15"/>
    <row r="174" ht="21.75" customHeight="1" x14ac:dyDescent="0.15"/>
    <row r="175" ht="21.75" customHeight="1" x14ac:dyDescent="0.15"/>
    <row r="176" ht="21.75" customHeight="1" x14ac:dyDescent="0.15"/>
    <row r="177" ht="21.75" customHeight="1" x14ac:dyDescent="0.15"/>
    <row r="178" ht="21.75" customHeight="1" x14ac:dyDescent="0.15"/>
    <row r="179" ht="21.75" customHeight="1" x14ac:dyDescent="0.15"/>
    <row r="180" ht="21.75" customHeight="1" x14ac:dyDescent="0.15"/>
    <row r="181" ht="21.75" customHeight="1" x14ac:dyDescent="0.15"/>
    <row r="182" ht="21.75" customHeight="1" x14ac:dyDescent="0.15"/>
    <row r="183" ht="21.75" customHeight="1" x14ac:dyDescent="0.15"/>
    <row r="184" ht="21.75" customHeight="1" x14ac:dyDescent="0.15"/>
    <row r="185" ht="21.75" customHeight="1" x14ac:dyDescent="0.15"/>
    <row r="186" ht="21.75" customHeight="1" x14ac:dyDescent="0.15"/>
    <row r="187" ht="21.75" customHeight="1" x14ac:dyDescent="0.15"/>
    <row r="188" ht="21.75" customHeight="1" x14ac:dyDescent="0.15"/>
    <row r="189" ht="21.75" customHeight="1" x14ac:dyDescent="0.15"/>
    <row r="190" ht="21.75" customHeight="1" x14ac:dyDescent="0.15"/>
    <row r="191" ht="21.75" customHeight="1" x14ac:dyDescent="0.15"/>
    <row r="192" ht="21.75" customHeight="1" x14ac:dyDescent="0.15"/>
    <row r="193" ht="21.75" customHeight="1" x14ac:dyDescent="0.15"/>
    <row r="194" ht="21.75" customHeight="1" x14ac:dyDescent="0.15"/>
    <row r="195" ht="21.75" customHeight="1" x14ac:dyDescent="0.15"/>
    <row r="196" ht="21.75" customHeight="1" x14ac:dyDescent="0.15"/>
    <row r="197" ht="21.75" customHeight="1" x14ac:dyDescent="0.15"/>
    <row r="198" ht="21.75" customHeight="1" x14ac:dyDescent="0.15"/>
    <row r="199" ht="21.75" customHeight="1" x14ac:dyDescent="0.15"/>
    <row r="200" ht="21.75" customHeight="1" x14ac:dyDescent="0.15"/>
    <row r="201" ht="21.75" customHeight="1" x14ac:dyDescent="0.15"/>
    <row r="202" ht="21.75" customHeight="1" x14ac:dyDescent="0.15"/>
    <row r="203" ht="21.75" customHeight="1" x14ac:dyDescent="0.15"/>
    <row r="204" ht="21.75" customHeight="1" x14ac:dyDescent="0.15"/>
    <row r="205" ht="21.75" customHeight="1" x14ac:dyDescent="0.15"/>
    <row r="206" ht="21.75" customHeight="1" x14ac:dyDescent="0.15"/>
    <row r="207" ht="21.75" customHeight="1" x14ac:dyDescent="0.15"/>
    <row r="208" ht="21.75" customHeight="1" x14ac:dyDescent="0.15"/>
    <row r="209" ht="21.75" customHeight="1" x14ac:dyDescent="0.15"/>
    <row r="210" ht="21.75" customHeight="1" x14ac:dyDescent="0.15"/>
    <row r="211" ht="21.75" customHeight="1" x14ac:dyDescent="0.15"/>
    <row r="212" ht="21.75" customHeight="1" x14ac:dyDescent="0.15"/>
    <row r="213" ht="21.75" customHeight="1" x14ac:dyDescent="0.15"/>
    <row r="214" ht="21.75" customHeight="1" x14ac:dyDescent="0.15"/>
    <row r="215" ht="21.75" customHeight="1" x14ac:dyDescent="0.15"/>
    <row r="216" ht="21.75" customHeight="1" x14ac:dyDescent="0.15"/>
    <row r="217" ht="21.75" customHeight="1" x14ac:dyDescent="0.15"/>
    <row r="218" ht="21.75" customHeight="1" x14ac:dyDescent="0.15"/>
    <row r="219" ht="21.75" customHeight="1" x14ac:dyDescent="0.15"/>
    <row r="220" ht="21.75" customHeight="1" x14ac:dyDescent="0.15"/>
    <row r="221" ht="21.75" customHeight="1" x14ac:dyDescent="0.15"/>
    <row r="222" ht="21.75" customHeight="1" x14ac:dyDescent="0.15"/>
    <row r="223" ht="21.75" customHeight="1" x14ac:dyDescent="0.15"/>
    <row r="224" ht="21.75" customHeight="1" x14ac:dyDescent="0.15"/>
    <row r="225" ht="21.75" customHeight="1" x14ac:dyDescent="0.15"/>
    <row r="226" ht="21.75" customHeight="1" x14ac:dyDescent="0.15"/>
    <row r="227" ht="21.75" customHeight="1" x14ac:dyDescent="0.15"/>
    <row r="228" ht="21.75" customHeight="1" x14ac:dyDescent="0.15"/>
    <row r="229" ht="21.75" customHeight="1" x14ac:dyDescent="0.15"/>
    <row r="230" ht="21.75" customHeight="1" x14ac:dyDescent="0.15"/>
    <row r="231" ht="21.75" customHeight="1" x14ac:dyDescent="0.15"/>
    <row r="232" ht="21.75" customHeight="1" x14ac:dyDescent="0.15"/>
    <row r="233" ht="21.75" customHeight="1" x14ac:dyDescent="0.15"/>
    <row r="234" ht="21.75" customHeight="1" x14ac:dyDescent="0.15"/>
    <row r="235" ht="21.75" customHeight="1" x14ac:dyDescent="0.15"/>
    <row r="236" ht="21.75" customHeight="1" x14ac:dyDescent="0.15"/>
    <row r="237" ht="21.75" customHeight="1" x14ac:dyDescent="0.15"/>
    <row r="238" ht="21.75" customHeight="1" x14ac:dyDescent="0.15"/>
    <row r="239" ht="21.75" customHeight="1" x14ac:dyDescent="0.15"/>
    <row r="240" ht="21.75" customHeight="1" x14ac:dyDescent="0.15"/>
    <row r="241" ht="21.75" customHeight="1" x14ac:dyDescent="0.15"/>
    <row r="242" ht="21.75" customHeight="1" x14ac:dyDescent="0.15"/>
    <row r="243" ht="21.75" customHeight="1" x14ac:dyDescent="0.15"/>
    <row r="244" ht="21.75" customHeight="1" x14ac:dyDescent="0.15"/>
    <row r="245" ht="21.75" customHeight="1" x14ac:dyDescent="0.15"/>
    <row r="246" ht="21.75" customHeight="1" x14ac:dyDescent="0.15"/>
    <row r="247" ht="21.75" customHeight="1" x14ac:dyDescent="0.15"/>
    <row r="248" ht="21.75" customHeight="1" x14ac:dyDescent="0.15"/>
    <row r="249" ht="21.75" customHeight="1" x14ac:dyDescent="0.15"/>
    <row r="250" ht="21.75" customHeight="1" x14ac:dyDescent="0.15"/>
    <row r="251" ht="21.75" customHeight="1" x14ac:dyDescent="0.15"/>
    <row r="252" ht="21.75" customHeight="1" x14ac:dyDescent="0.15"/>
    <row r="253" ht="21.75" customHeight="1" x14ac:dyDescent="0.15"/>
    <row r="254" ht="21.75" customHeight="1" x14ac:dyDescent="0.15"/>
    <row r="255" ht="21.75" customHeight="1" x14ac:dyDescent="0.15"/>
    <row r="256" ht="21.75" customHeight="1" x14ac:dyDescent="0.15"/>
    <row r="257" ht="21.75" customHeight="1" x14ac:dyDescent="0.15"/>
    <row r="258" ht="21.75" customHeight="1" x14ac:dyDescent="0.15"/>
    <row r="259" ht="21.75" customHeight="1" x14ac:dyDescent="0.15"/>
    <row r="260" ht="21.75" customHeight="1" x14ac:dyDescent="0.15"/>
    <row r="261" ht="21.75" customHeight="1" x14ac:dyDescent="0.15"/>
    <row r="262" ht="21.75" customHeight="1" x14ac:dyDescent="0.15"/>
    <row r="263" ht="21.75" customHeight="1" x14ac:dyDescent="0.15"/>
    <row r="264" ht="21.75" customHeight="1" x14ac:dyDescent="0.15"/>
    <row r="265" ht="21.75" customHeight="1" x14ac:dyDescent="0.15"/>
    <row r="266" ht="21.75" customHeight="1" x14ac:dyDescent="0.15"/>
    <row r="267" ht="21.75" customHeight="1" x14ac:dyDescent="0.15"/>
    <row r="268" ht="21.75" customHeight="1" x14ac:dyDescent="0.15"/>
    <row r="269" ht="21.75" customHeight="1" x14ac:dyDescent="0.15"/>
    <row r="270" ht="21.75" customHeight="1" x14ac:dyDescent="0.15"/>
    <row r="271" ht="21.75" customHeight="1" x14ac:dyDescent="0.15"/>
    <row r="272" ht="21.75" customHeight="1" x14ac:dyDescent="0.15"/>
    <row r="273" ht="21.75" customHeight="1" x14ac:dyDescent="0.15"/>
    <row r="274" ht="21.75" customHeight="1" x14ac:dyDescent="0.15"/>
    <row r="275" ht="21.75" customHeight="1" x14ac:dyDescent="0.15"/>
    <row r="276" ht="21.75" customHeight="1" x14ac:dyDescent="0.15"/>
    <row r="277" ht="21.75" customHeight="1" x14ac:dyDescent="0.15"/>
    <row r="278" ht="21.75" customHeight="1" x14ac:dyDescent="0.15"/>
    <row r="279" ht="21.75" customHeight="1" x14ac:dyDescent="0.15"/>
    <row r="280" ht="21.75" customHeight="1" x14ac:dyDescent="0.15"/>
    <row r="281" ht="21.75" customHeight="1" x14ac:dyDescent="0.15"/>
    <row r="282" ht="21.75" customHeight="1" x14ac:dyDescent="0.15"/>
    <row r="283" ht="21.75" customHeight="1" x14ac:dyDescent="0.15"/>
    <row r="284" ht="21.75" customHeight="1" x14ac:dyDescent="0.15"/>
    <row r="285" ht="21.75" customHeight="1" x14ac:dyDescent="0.15"/>
    <row r="286" ht="21.75" customHeight="1" x14ac:dyDescent="0.15"/>
    <row r="287" ht="21.75" customHeight="1" x14ac:dyDescent="0.15"/>
    <row r="288" ht="21.75" customHeight="1" x14ac:dyDescent="0.15"/>
    <row r="289" ht="21.75" customHeight="1" x14ac:dyDescent="0.15"/>
    <row r="290" ht="21.75" customHeight="1" x14ac:dyDescent="0.15"/>
    <row r="291" ht="21.75" customHeight="1" x14ac:dyDescent="0.15"/>
    <row r="292" ht="21.75" customHeight="1" x14ac:dyDescent="0.15"/>
    <row r="293" ht="21.75" customHeight="1" x14ac:dyDescent="0.15"/>
    <row r="294" ht="21.75" customHeight="1" x14ac:dyDescent="0.15"/>
    <row r="295" ht="21.75" customHeight="1" x14ac:dyDescent="0.15"/>
    <row r="296" ht="21.75" customHeight="1" x14ac:dyDescent="0.15"/>
    <row r="297" ht="21.75" customHeight="1" x14ac:dyDescent="0.15"/>
    <row r="298" ht="21.75" customHeight="1" x14ac:dyDescent="0.15"/>
    <row r="299" ht="21.75" customHeight="1" x14ac:dyDescent="0.15"/>
    <row r="300" ht="21.75" customHeight="1" x14ac:dyDescent="0.15"/>
    <row r="301" ht="21.75" customHeight="1" x14ac:dyDescent="0.15"/>
    <row r="302" ht="21.75" customHeight="1" x14ac:dyDescent="0.15"/>
    <row r="303" ht="21.75" customHeight="1" x14ac:dyDescent="0.15"/>
    <row r="304" ht="21.75" customHeight="1" x14ac:dyDescent="0.15"/>
    <row r="305" ht="21.75" customHeight="1" x14ac:dyDescent="0.15"/>
    <row r="306" ht="21.75" customHeight="1" x14ac:dyDescent="0.15"/>
    <row r="307" ht="21.75" customHeight="1" x14ac:dyDescent="0.15"/>
    <row r="308" ht="21.75" customHeight="1" x14ac:dyDescent="0.15"/>
    <row r="309" ht="21.75" customHeight="1" x14ac:dyDescent="0.15"/>
    <row r="310" ht="21.75" customHeight="1" x14ac:dyDescent="0.15"/>
    <row r="311" ht="21.75" customHeight="1" x14ac:dyDescent="0.15"/>
    <row r="312" ht="21.75" customHeight="1" x14ac:dyDescent="0.15"/>
    <row r="313" ht="21.75" customHeight="1" x14ac:dyDescent="0.15"/>
    <row r="314" ht="21.75" customHeight="1" x14ac:dyDescent="0.15"/>
    <row r="315" ht="21.75" customHeight="1" x14ac:dyDescent="0.15"/>
    <row r="316" ht="21.75" customHeight="1" x14ac:dyDescent="0.15"/>
    <row r="317" ht="21.75" customHeight="1" x14ac:dyDescent="0.15"/>
    <row r="318" ht="21.75" customHeight="1" x14ac:dyDescent="0.15"/>
    <row r="319" ht="21.75" customHeight="1" x14ac:dyDescent="0.15"/>
    <row r="320" ht="21.75" customHeight="1" x14ac:dyDescent="0.15"/>
    <row r="321" ht="21.75" customHeight="1" x14ac:dyDescent="0.15"/>
    <row r="322" ht="21.75" customHeight="1" x14ac:dyDescent="0.15"/>
    <row r="323" ht="21.75" customHeight="1" x14ac:dyDescent="0.15"/>
    <row r="324" ht="21.75" customHeight="1" x14ac:dyDescent="0.15"/>
    <row r="325" ht="21.75" customHeight="1" x14ac:dyDescent="0.15"/>
    <row r="326" ht="21.75" customHeight="1" x14ac:dyDescent="0.15"/>
    <row r="327" ht="21.75" customHeight="1" x14ac:dyDescent="0.15"/>
    <row r="328" ht="21.75" customHeight="1" x14ac:dyDescent="0.15"/>
    <row r="329" ht="21.75" customHeight="1" x14ac:dyDescent="0.15"/>
    <row r="330" ht="21.75" customHeight="1" x14ac:dyDescent="0.15"/>
    <row r="331" ht="21.75" customHeight="1" x14ac:dyDescent="0.15"/>
    <row r="332" ht="21.75" customHeight="1" x14ac:dyDescent="0.15"/>
    <row r="333" ht="21.75" customHeight="1" x14ac:dyDescent="0.15"/>
    <row r="334" ht="21.75" customHeight="1" x14ac:dyDescent="0.15"/>
    <row r="335" ht="21.75" customHeight="1" x14ac:dyDescent="0.15"/>
    <row r="336" ht="21.75" customHeight="1" x14ac:dyDescent="0.15"/>
    <row r="337" ht="21.75" customHeight="1" x14ac:dyDescent="0.15"/>
    <row r="338" ht="21.75" customHeight="1" x14ac:dyDescent="0.15"/>
    <row r="339" ht="21.75" customHeight="1" x14ac:dyDescent="0.15"/>
    <row r="340" ht="21.75" customHeight="1" x14ac:dyDescent="0.15"/>
    <row r="341" ht="21.75" customHeight="1" x14ac:dyDescent="0.15"/>
    <row r="342" ht="21.75" customHeight="1" x14ac:dyDescent="0.15"/>
    <row r="343" ht="21.75" customHeight="1" x14ac:dyDescent="0.15"/>
    <row r="344" ht="21.75" customHeight="1" x14ac:dyDescent="0.15"/>
    <row r="345" ht="21.75" customHeight="1" x14ac:dyDescent="0.15"/>
    <row r="346" ht="21.75" customHeight="1" x14ac:dyDescent="0.15"/>
    <row r="347" ht="21.75" customHeight="1" x14ac:dyDescent="0.15"/>
    <row r="348" ht="21.75" customHeight="1" x14ac:dyDescent="0.15"/>
    <row r="349" ht="21.75" customHeight="1" x14ac:dyDescent="0.15"/>
    <row r="350" ht="21.75" customHeight="1" x14ac:dyDescent="0.15"/>
    <row r="351" ht="21.75" customHeight="1" x14ac:dyDescent="0.15"/>
    <row r="352" ht="21.75" customHeight="1" x14ac:dyDescent="0.15"/>
    <row r="353" ht="21.75" customHeight="1" x14ac:dyDescent="0.15"/>
    <row r="354" ht="21.75" customHeight="1" x14ac:dyDescent="0.15"/>
    <row r="355" ht="21.75" customHeight="1" x14ac:dyDescent="0.15"/>
    <row r="356" ht="21.75" customHeight="1" x14ac:dyDescent="0.15"/>
    <row r="357" ht="21.75" customHeight="1" x14ac:dyDescent="0.15"/>
    <row r="358" ht="21.75" customHeight="1" x14ac:dyDescent="0.15"/>
    <row r="359" ht="21.75" customHeight="1" x14ac:dyDescent="0.15"/>
    <row r="360" ht="21.75" customHeight="1" x14ac:dyDescent="0.15"/>
    <row r="361" ht="21.75" customHeight="1" x14ac:dyDescent="0.15"/>
    <row r="362" ht="21.75" customHeight="1" x14ac:dyDescent="0.15"/>
    <row r="363" ht="21.75" customHeight="1" x14ac:dyDescent="0.15"/>
    <row r="364" ht="21.75" customHeight="1" x14ac:dyDescent="0.15"/>
    <row r="365" ht="21.75" customHeight="1" x14ac:dyDescent="0.15"/>
    <row r="366" ht="21.75" customHeight="1" x14ac:dyDescent="0.15"/>
    <row r="367" ht="21.75" customHeight="1" x14ac:dyDescent="0.15"/>
    <row r="368" ht="21.75" customHeight="1" x14ac:dyDescent="0.15"/>
    <row r="369" ht="21.75" customHeight="1" x14ac:dyDescent="0.15"/>
    <row r="370" ht="21.75" customHeight="1" x14ac:dyDescent="0.15"/>
    <row r="371" ht="21.75" customHeight="1" x14ac:dyDescent="0.15"/>
    <row r="372" ht="21.75" customHeight="1" x14ac:dyDescent="0.15"/>
    <row r="373" ht="21.75" customHeight="1" x14ac:dyDescent="0.15"/>
    <row r="374" ht="21.75" customHeight="1" x14ac:dyDescent="0.15"/>
    <row r="375" ht="21.75" customHeight="1" x14ac:dyDescent="0.15"/>
    <row r="376" ht="21.75" customHeight="1" x14ac:dyDescent="0.15"/>
    <row r="377" ht="21.75" customHeight="1" x14ac:dyDescent="0.15"/>
    <row r="378" ht="21.75" customHeight="1" x14ac:dyDescent="0.15"/>
    <row r="379" ht="21.75" customHeight="1" x14ac:dyDescent="0.15"/>
    <row r="380" ht="21.75" customHeight="1" x14ac:dyDescent="0.15"/>
    <row r="381" ht="21.75" customHeight="1" x14ac:dyDescent="0.15"/>
    <row r="382" ht="21.75" customHeight="1" x14ac:dyDescent="0.15"/>
    <row r="383" ht="21.75" customHeight="1" x14ac:dyDescent="0.15"/>
    <row r="384" ht="21.75" customHeight="1" x14ac:dyDescent="0.15"/>
    <row r="385" ht="21.75" customHeight="1" x14ac:dyDescent="0.15"/>
    <row r="386" ht="21.75" customHeight="1" x14ac:dyDescent="0.15"/>
    <row r="387" ht="21.75" customHeight="1" x14ac:dyDescent="0.15"/>
    <row r="388" ht="21.75" customHeight="1" x14ac:dyDescent="0.15"/>
    <row r="389" ht="21.75" customHeight="1" x14ac:dyDescent="0.15"/>
    <row r="390" ht="21.75" customHeight="1" x14ac:dyDescent="0.15"/>
    <row r="391" ht="21.75" customHeight="1" x14ac:dyDescent="0.15"/>
  </sheetData>
  <mergeCells count="72">
    <mergeCell ref="B18:F18"/>
    <mergeCell ref="B19:F21"/>
    <mergeCell ref="A19:A21"/>
    <mergeCell ref="AA6:AB6"/>
    <mergeCell ref="AC6:AI6"/>
    <mergeCell ref="A13:D13"/>
    <mergeCell ref="E13:F13"/>
    <mergeCell ref="G13:X13"/>
    <mergeCell ref="B17:F17"/>
    <mergeCell ref="X24:AP24"/>
    <mergeCell ref="X25:AP25"/>
    <mergeCell ref="X26:AP26"/>
    <mergeCell ref="A15:D15"/>
    <mergeCell ref="A14:D14"/>
    <mergeCell ref="AN21:AQ21"/>
    <mergeCell ref="P26:V26"/>
    <mergeCell ref="E14:X14"/>
    <mergeCell ref="G17:X17"/>
    <mergeCell ref="AI14:AL14"/>
    <mergeCell ref="AN14:AQ14"/>
    <mergeCell ref="AE15:AG15"/>
    <mergeCell ref="AI15:AL15"/>
    <mergeCell ref="AN15:AQ15"/>
    <mergeCell ref="AE14:AG14"/>
    <mergeCell ref="E15:X15"/>
    <mergeCell ref="G56:R56"/>
    <mergeCell ref="AE56:AL56"/>
    <mergeCell ref="A5:H6"/>
    <mergeCell ref="N2:O2"/>
    <mergeCell ref="P2:Q2"/>
    <mergeCell ref="R2:S2"/>
    <mergeCell ref="T2:U2"/>
    <mergeCell ref="Y4:AB4"/>
    <mergeCell ref="C24:N24"/>
    <mergeCell ref="P24:V24"/>
    <mergeCell ref="C25:N25"/>
    <mergeCell ref="P25:V25"/>
    <mergeCell ref="B49:K49"/>
    <mergeCell ref="B50:K50"/>
    <mergeCell ref="B51:K51"/>
    <mergeCell ref="C26:N26"/>
    <mergeCell ref="N29:AS29"/>
    <mergeCell ref="A30:AS30"/>
    <mergeCell ref="A33:AS38"/>
    <mergeCell ref="B46:L46"/>
    <mergeCell ref="B47:L47"/>
    <mergeCell ref="AI54:AQ54"/>
    <mergeCell ref="AA10:AC10"/>
    <mergeCell ref="AL10:AO10"/>
    <mergeCell ref="A8:C10"/>
    <mergeCell ref="U8:V10"/>
    <mergeCell ref="D9:T9"/>
    <mergeCell ref="W9:AS9"/>
    <mergeCell ref="N10:O10"/>
    <mergeCell ref="X8:AA8"/>
    <mergeCell ref="AC8:AG8"/>
    <mergeCell ref="AF10:AI10"/>
    <mergeCell ref="D8:E8"/>
    <mergeCell ref="F8:T8"/>
    <mergeCell ref="Q10:R10"/>
    <mergeCell ref="S10:T10"/>
    <mergeCell ref="W10:Z10"/>
    <mergeCell ref="AL4:AM4"/>
    <mergeCell ref="C2:C3"/>
    <mergeCell ref="D2:D3"/>
    <mergeCell ref="E2:E3"/>
    <mergeCell ref="G2:I2"/>
    <mergeCell ref="J2:K2"/>
    <mergeCell ref="L2:M2"/>
    <mergeCell ref="AI4:AJ4"/>
    <mergeCell ref="AC4:AE4"/>
    <mergeCell ref="AF4:AG4"/>
  </mergeCells>
  <phoneticPr fontId="2"/>
  <pageMargins left="0.43307086614173229" right="0.43307086614173229" top="0.15748031496062992" bottom="0.35433070866141736" header="0.31496062992125984" footer="0.31496062992125984"/>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B55"/>
  <sheetViews>
    <sheetView topLeftCell="A31" zoomScaleNormal="100" workbookViewId="0">
      <selection activeCell="AW44" sqref="AW44"/>
    </sheetView>
  </sheetViews>
  <sheetFormatPr defaultRowHeight="13.5" x14ac:dyDescent="0.15"/>
  <cols>
    <col min="1" max="5" width="2.125" style="5" customWidth="1"/>
    <col min="6" max="7" width="2.125" style="14" customWidth="1"/>
    <col min="8" max="12" width="2.125" style="5" customWidth="1"/>
    <col min="13" max="45" width="2.625" style="5" customWidth="1"/>
    <col min="46" max="46" width="3.5" style="5" customWidth="1"/>
    <col min="47" max="47" width="4.625" style="5" customWidth="1"/>
    <col min="48" max="16384" width="9" style="5"/>
  </cols>
  <sheetData>
    <row r="1" spans="1:54" ht="20.100000000000001" customHeight="1" x14ac:dyDescent="0.15">
      <c r="A1" s="20"/>
      <c r="B1" s="20"/>
      <c r="C1" s="20"/>
      <c r="D1" s="20"/>
      <c r="E1" s="20"/>
      <c r="F1" s="20"/>
      <c r="G1" s="20"/>
      <c r="H1" s="20"/>
      <c r="I1" s="20"/>
      <c r="J1" s="20"/>
      <c r="K1" s="20"/>
      <c r="L1" s="20"/>
      <c r="M1" s="20"/>
      <c r="N1" s="20"/>
      <c r="O1" s="20"/>
      <c r="P1" s="20"/>
      <c r="Q1" s="20"/>
      <c r="R1" s="119"/>
      <c r="S1" s="119"/>
      <c r="T1" s="119"/>
      <c r="U1" s="119"/>
      <c r="V1" s="119"/>
      <c r="W1" s="119"/>
      <c r="X1" s="119"/>
      <c r="Y1" s="119"/>
      <c r="Z1" s="119"/>
      <c r="AA1" s="119"/>
      <c r="AB1" s="119"/>
      <c r="AC1" s="119"/>
      <c r="AD1" s="119"/>
      <c r="AE1" s="119"/>
      <c r="AF1" s="119"/>
      <c r="AG1" s="119"/>
      <c r="AH1" s="20"/>
      <c r="AI1" s="20"/>
      <c r="AJ1" s="20"/>
      <c r="AK1" s="20"/>
      <c r="AL1" s="20"/>
      <c r="AM1" s="20"/>
      <c r="AN1" s="20"/>
      <c r="AO1" s="20"/>
      <c r="AP1" s="20"/>
      <c r="AQ1" s="20"/>
      <c r="AR1" s="20"/>
      <c r="AS1" s="20"/>
      <c r="AT1" s="20"/>
    </row>
    <row r="2" spans="1:54" ht="20.100000000000001" customHeight="1" x14ac:dyDescent="0.15">
      <c r="A2" s="20"/>
      <c r="B2" s="20"/>
      <c r="C2" s="20"/>
      <c r="D2" s="20"/>
      <c r="E2" s="20"/>
      <c r="F2" s="20"/>
      <c r="G2" s="20"/>
      <c r="H2" s="20"/>
      <c r="I2" s="20"/>
      <c r="J2" s="20"/>
      <c r="K2" s="20"/>
      <c r="L2" s="20"/>
      <c r="M2" s="20"/>
      <c r="N2" s="20"/>
      <c r="O2" s="20"/>
      <c r="P2" s="20"/>
      <c r="Q2" s="20"/>
      <c r="R2" s="119"/>
      <c r="S2" s="119"/>
      <c r="T2" s="119"/>
      <c r="U2" s="119"/>
      <c r="V2" s="119"/>
      <c r="W2" s="119"/>
      <c r="X2" s="119"/>
      <c r="Y2" s="119"/>
      <c r="Z2" s="119"/>
      <c r="AA2" s="119"/>
      <c r="AB2" s="119"/>
      <c r="AC2" s="119"/>
      <c r="AD2" s="119"/>
      <c r="AE2" s="119"/>
      <c r="AF2" s="119"/>
      <c r="AG2" s="119"/>
      <c r="AH2" s="20"/>
      <c r="AI2" s="20"/>
      <c r="AJ2" s="20"/>
      <c r="AK2" s="20"/>
      <c r="AL2" s="20"/>
      <c r="AM2" s="20"/>
      <c r="AN2" s="20"/>
      <c r="AO2" s="20"/>
      <c r="AP2" s="20"/>
      <c r="AQ2" s="20"/>
      <c r="AR2" s="20"/>
      <c r="AS2" s="20"/>
      <c r="AT2" s="20"/>
    </row>
    <row r="3" spans="1:54" ht="27.75" customHeight="1" x14ac:dyDescent="0.2">
      <c r="A3" s="54"/>
      <c r="B3" s="54"/>
      <c r="C3" s="54"/>
      <c r="D3" s="106"/>
      <c r="E3" s="106"/>
      <c r="F3" s="107"/>
      <c r="G3" s="107"/>
      <c r="H3" s="107"/>
      <c r="I3" s="107"/>
      <c r="J3" s="107"/>
      <c r="K3" s="107"/>
      <c r="L3" s="108"/>
      <c r="M3" s="108"/>
      <c r="N3" s="10"/>
      <c r="O3" s="10"/>
      <c r="P3" s="33"/>
      <c r="Q3" s="33"/>
      <c r="R3" s="33"/>
      <c r="S3" s="33"/>
      <c r="T3" s="33"/>
      <c r="U3" s="33"/>
      <c r="V3" s="109"/>
      <c r="W3" s="109"/>
      <c r="X3" s="110"/>
      <c r="Y3" s="110"/>
      <c r="Z3" s="110"/>
      <c r="AA3" s="110"/>
      <c r="AB3" s="110"/>
      <c r="AC3" s="110"/>
      <c r="AD3" s="110"/>
      <c r="AE3" s="110"/>
      <c r="AF3" s="111"/>
      <c r="AG3" s="111"/>
      <c r="AH3" s="111"/>
      <c r="AI3" s="111"/>
      <c r="AJ3" s="111"/>
      <c r="AK3" s="111"/>
      <c r="AL3" s="111"/>
      <c r="AM3" s="111"/>
      <c r="AN3" s="111"/>
      <c r="AO3" s="111"/>
      <c r="AP3" s="112"/>
      <c r="AQ3" s="112"/>
      <c r="AR3" s="113"/>
      <c r="AS3" s="113"/>
      <c r="AT3" s="109"/>
      <c r="AU3" s="35"/>
      <c r="AV3" s="34"/>
      <c r="AW3" s="7"/>
    </row>
    <row r="4" spans="1:54" ht="27.75" customHeight="1" x14ac:dyDescent="0.2">
      <c r="A4" s="54"/>
      <c r="B4" s="54"/>
      <c r="C4" s="54"/>
      <c r="D4" s="106"/>
      <c r="E4" s="106"/>
      <c r="F4" s="107"/>
      <c r="G4" s="107"/>
      <c r="H4" s="107"/>
      <c r="I4" s="107"/>
      <c r="J4" s="107"/>
      <c r="K4" s="107"/>
      <c r="L4" s="108"/>
      <c r="M4" s="108"/>
      <c r="N4" s="10"/>
      <c r="O4" s="10"/>
      <c r="P4" s="33"/>
      <c r="Q4" s="33"/>
      <c r="R4" s="33"/>
      <c r="S4" s="33"/>
      <c r="T4" s="33"/>
      <c r="U4" s="33"/>
      <c r="V4" s="109"/>
      <c r="W4" s="109"/>
      <c r="X4" s="110"/>
      <c r="Y4" s="110"/>
      <c r="Z4" s="114"/>
      <c r="AA4" s="114"/>
      <c r="AB4" s="114"/>
      <c r="AC4" s="114"/>
      <c r="AD4" s="114"/>
      <c r="AE4" s="114"/>
      <c r="AF4" s="115"/>
      <c r="AG4" s="115"/>
      <c r="AH4" s="115"/>
      <c r="AI4" s="115"/>
      <c r="AJ4" s="115"/>
      <c r="AK4" s="115"/>
      <c r="AL4" s="115"/>
      <c r="AM4" s="115"/>
      <c r="AN4" s="115"/>
      <c r="AO4" s="115"/>
      <c r="AP4" s="116"/>
      <c r="AQ4" s="116"/>
      <c r="AR4" s="117"/>
      <c r="AS4" s="117"/>
      <c r="AT4" s="109"/>
      <c r="AU4" s="35"/>
      <c r="AV4" s="34"/>
      <c r="AW4" s="7"/>
    </row>
    <row r="5" spans="1:54" ht="15" customHeight="1" x14ac:dyDescent="0.15">
      <c r="A5" s="54"/>
      <c r="B5" s="54"/>
      <c r="C5" s="54"/>
      <c r="D5" s="54"/>
      <c r="E5" s="54"/>
      <c r="F5" s="20"/>
      <c r="G5" s="20"/>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row>
    <row r="6" spans="1:54" ht="20.100000000000001" customHeight="1" thickBot="1" x14ac:dyDescent="0.2">
      <c r="A6" s="76" t="s">
        <v>206</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8"/>
    </row>
    <row r="7" spans="1:54" ht="20.100000000000001" customHeight="1" thickBot="1" x14ac:dyDescent="0.2">
      <c r="A7" s="77" t="s">
        <v>165</v>
      </c>
      <c r="B7" s="20" t="s">
        <v>59</v>
      </c>
      <c r="C7" s="20"/>
      <c r="D7" s="54"/>
      <c r="E7" s="128" t="s">
        <v>415</v>
      </c>
      <c r="F7" s="48" t="str">
        <f>IF(入力シート!E85="","",IF(入力シート!E85="右","■","□"))</f>
        <v/>
      </c>
      <c r="G7" s="20" t="s">
        <v>317</v>
      </c>
      <c r="H7" s="78" t="str">
        <f>IF(入力シート!E85="","",IF(入力シート!E85="左","■","□"))</f>
        <v/>
      </c>
      <c r="I7" s="20" t="s">
        <v>152</v>
      </c>
      <c r="J7" s="119" t="s">
        <v>416</v>
      </c>
      <c r="K7" s="20" t="s">
        <v>60</v>
      </c>
      <c r="L7" s="20"/>
      <c r="M7" s="20" t="s">
        <v>318</v>
      </c>
      <c r="N7" s="293" t="str">
        <f>IF(入力シート!E86="","",入力シート!E86)</f>
        <v/>
      </c>
      <c r="O7" s="294"/>
      <c r="P7" s="295"/>
      <c r="Q7" s="20" t="s">
        <v>315</v>
      </c>
      <c r="R7" s="20"/>
      <c r="S7" s="252" t="s">
        <v>429</v>
      </c>
      <c r="T7" s="252"/>
      <c r="U7" s="299"/>
      <c r="V7" s="296" t="str">
        <f>IF(入力シート!E87="","",入力シート!E87)</f>
        <v/>
      </c>
      <c r="W7" s="297"/>
      <c r="X7" s="298"/>
      <c r="Y7" s="131" t="s">
        <v>431</v>
      </c>
      <c r="Z7" s="20" t="s">
        <v>430</v>
      </c>
      <c r="AA7" s="54"/>
      <c r="AB7" s="20"/>
      <c r="AC7" s="20"/>
      <c r="AD7" s="20"/>
      <c r="AE7" s="54"/>
      <c r="AF7" s="54"/>
      <c r="AG7" s="54"/>
      <c r="AH7" s="54"/>
      <c r="AI7" s="54" t="str">
        <f>IF(入力シート!E88="","□",IF(入力シート!E88="増加","■","□"))</f>
        <v>□</v>
      </c>
      <c r="AJ7" s="54" t="s">
        <v>153</v>
      </c>
      <c r="AK7" s="54"/>
      <c r="AL7" s="54" t="str">
        <f>IF(入力シート!E88="","□",IF(入力シート!E88="維持","■","□"))</f>
        <v>□</v>
      </c>
      <c r="AM7" s="20" t="s">
        <v>154</v>
      </c>
      <c r="AN7" s="20"/>
      <c r="AO7" s="55" t="str">
        <f>IF(入力シート!E88="","□",IF(入力シート!E88="減少","■","□"))</f>
        <v>□</v>
      </c>
      <c r="AP7" s="55" t="s">
        <v>319</v>
      </c>
      <c r="AQ7" s="20"/>
      <c r="AR7" s="54"/>
      <c r="AS7" s="20"/>
      <c r="AT7" s="21"/>
      <c r="AU7" s="20"/>
      <c r="AV7" s="14"/>
    </row>
    <row r="8" spans="1:54" ht="20.100000000000001" customHeight="1" x14ac:dyDescent="0.15">
      <c r="A8" s="129"/>
      <c r="B8" s="20"/>
      <c r="C8" s="20" t="str">
        <f>IF(入力シート!E89="","□",IF(入力シート!E89="有","■","□"))</f>
        <v>□</v>
      </c>
      <c r="D8" s="20" t="s">
        <v>321</v>
      </c>
      <c r="E8" s="54"/>
      <c r="F8" s="20"/>
      <c r="G8" s="20"/>
      <c r="H8" s="20"/>
      <c r="I8" s="20"/>
      <c r="J8" s="20"/>
      <c r="K8" s="20"/>
      <c r="L8" s="47" t="s">
        <v>316</v>
      </c>
      <c r="M8" s="20"/>
      <c r="N8" s="20"/>
      <c r="O8" s="205" t="str">
        <f>IF(入力シート!E90="","",入力シート!E90)</f>
        <v/>
      </c>
      <c r="P8" s="205"/>
      <c r="Q8" s="205"/>
      <c r="R8" s="205"/>
      <c r="S8" s="205"/>
      <c r="T8" s="205"/>
      <c r="U8" s="205"/>
      <c r="V8" s="205"/>
      <c r="W8" s="205"/>
      <c r="X8" s="205"/>
      <c r="Y8" s="205"/>
      <c r="Z8" s="205"/>
      <c r="AA8" s="205"/>
      <c r="AB8" s="205"/>
      <c r="AC8" s="205"/>
      <c r="AD8" s="205"/>
      <c r="AE8" s="20" t="s">
        <v>416</v>
      </c>
      <c r="AF8" s="20"/>
      <c r="AG8" s="20"/>
      <c r="AH8" s="20"/>
      <c r="AI8" s="20"/>
      <c r="AJ8" s="20"/>
      <c r="AK8" s="20"/>
      <c r="AL8" s="20"/>
      <c r="AM8" s="20"/>
      <c r="AN8" s="20"/>
      <c r="AO8" s="20"/>
      <c r="AP8" s="20"/>
      <c r="AQ8" s="20"/>
      <c r="AR8" s="20"/>
      <c r="AS8" s="20"/>
      <c r="AT8" s="21"/>
      <c r="AU8" s="20"/>
    </row>
    <row r="9" spans="1:54" ht="20.100000000000001" customHeight="1" x14ac:dyDescent="0.15">
      <c r="A9" s="129"/>
      <c r="B9" s="20"/>
      <c r="C9" s="20" t="str">
        <f>IF(AND(L9="□",AC9="□",L10="□",AC10="□",L11="□"),"□","■")</f>
        <v>□</v>
      </c>
      <c r="D9" s="20" t="s">
        <v>323</v>
      </c>
      <c r="E9" s="54"/>
      <c r="F9" s="20"/>
      <c r="G9" s="20"/>
      <c r="H9" s="20"/>
      <c r="I9" s="20"/>
      <c r="J9" s="20"/>
      <c r="K9" s="20"/>
      <c r="L9" s="20" t="str">
        <f>IF(AND(R9="□",U9="□",X9="□"),"□","■")</f>
        <v>□</v>
      </c>
      <c r="M9" s="20" t="s">
        <v>326</v>
      </c>
      <c r="N9" s="20"/>
      <c r="O9" s="20"/>
      <c r="P9" s="20"/>
      <c r="Q9" s="20"/>
      <c r="R9" s="20" t="str">
        <f>IF(入力シート!E91="","□",IF(入力シート!E91="軽","■","□"))</f>
        <v>□</v>
      </c>
      <c r="S9" s="20" t="s">
        <v>327</v>
      </c>
      <c r="T9" s="20"/>
      <c r="U9" s="20" t="str">
        <f>IF(入力シート!E91="","□",IF(入力シート!E91="中","■","□"))</f>
        <v>□</v>
      </c>
      <c r="V9" s="20" t="s">
        <v>328</v>
      </c>
      <c r="W9" s="20"/>
      <c r="X9" s="20" t="str">
        <f>IF(入力シート!E91="","□",IF(入力シート!E91="重","■","□"))</f>
        <v>□</v>
      </c>
      <c r="Y9" s="20" t="s">
        <v>329</v>
      </c>
      <c r="Z9" s="20" t="s">
        <v>211</v>
      </c>
      <c r="AA9" s="20"/>
      <c r="AB9" s="20"/>
      <c r="AC9" s="20" t="str">
        <f>IF(AND(AI9="□",AL9="□",AO9="□"),"□","■")</f>
        <v>□</v>
      </c>
      <c r="AD9" s="20" t="s">
        <v>330</v>
      </c>
      <c r="AE9" s="20"/>
      <c r="AF9" s="20"/>
      <c r="AG9" s="20"/>
      <c r="AH9" s="20"/>
      <c r="AI9" s="20" t="str">
        <f>IF(入力シート!E92="","□",IF(入力シート!E92="軽","■","□"))</f>
        <v>□</v>
      </c>
      <c r="AJ9" s="20" t="s">
        <v>156</v>
      </c>
      <c r="AK9" s="20"/>
      <c r="AL9" s="20" t="str">
        <f>IF(入力シート!E92="","□",IF(入力シート!E92="中","■","□"))</f>
        <v>□</v>
      </c>
      <c r="AM9" s="20" t="s">
        <v>328</v>
      </c>
      <c r="AN9" s="20"/>
      <c r="AO9" s="20" t="str">
        <f>IF(入力シート!E92="","□",IF(入力シート!E92="重","■","□"))</f>
        <v>□</v>
      </c>
      <c r="AP9" s="20" t="s">
        <v>329</v>
      </c>
      <c r="AQ9" s="20" t="s">
        <v>211</v>
      </c>
      <c r="AR9" s="20"/>
      <c r="AS9" s="20"/>
      <c r="AT9" s="21"/>
      <c r="AU9" s="20"/>
      <c r="AV9" s="20"/>
      <c r="AW9" s="20"/>
      <c r="AX9" s="20"/>
      <c r="AY9" s="20"/>
      <c r="AZ9" s="20"/>
      <c r="BA9" s="20"/>
      <c r="BB9" s="14"/>
    </row>
    <row r="10" spans="1:54" ht="20.100000000000001" customHeight="1" x14ac:dyDescent="0.15">
      <c r="A10" s="129"/>
      <c r="B10" s="20"/>
      <c r="C10" s="20"/>
      <c r="D10" s="20"/>
      <c r="E10" s="54"/>
      <c r="F10" s="20"/>
      <c r="G10" s="20"/>
      <c r="H10" s="20"/>
      <c r="I10" s="20"/>
      <c r="J10" s="20"/>
      <c r="K10" s="20"/>
      <c r="L10" s="20" t="str">
        <f>IF(AND(R10="□",U10="□",X10="□"),"□","■")</f>
        <v>□</v>
      </c>
      <c r="M10" s="20" t="s">
        <v>331</v>
      </c>
      <c r="N10" s="20"/>
      <c r="O10" s="20"/>
      <c r="P10" s="20"/>
      <c r="Q10" s="20"/>
      <c r="R10" s="20" t="str">
        <f>IF(入力シート!E93="","□",IF(入力シート!E93="軽","■","□"))</f>
        <v>□</v>
      </c>
      <c r="S10" s="20" t="s">
        <v>327</v>
      </c>
      <c r="T10" s="20"/>
      <c r="U10" s="20" t="str">
        <f>IF(入力シート!E93="","□",IF(入力シート!E93="中","■","□"))</f>
        <v>□</v>
      </c>
      <c r="V10" s="20" t="s">
        <v>328</v>
      </c>
      <c r="W10" s="20"/>
      <c r="X10" s="20" t="str">
        <f>IF(入力シート!E93="","□",IF(入力シート!E93="重","■","□"))</f>
        <v>□</v>
      </c>
      <c r="Y10" s="20" t="s">
        <v>329</v>
      </c>
      <c r="Z10" s="20" t="s">
        <v>211</v>
      </c>
      <c r="AA10" s="20"/>
      <c r="AB10" s="20"/>
      <c r="AC10" s="20" t="str">
        <f>IF(AND(AI10="□",AL10="□",AO10="□"),"□","■")</f>
        <v>□</v>
      </c>
      <c r="AD10" s="20" t="s">
        <v>332</v>
      </c>
      <c r="AE10" s="20"/>
      <c r="AF10" s="20"/>
      <c r="AG10" s="20"/>
      <c r="AH10" s="20"/>
      <c r="AI10" s="20" t="str">
        <f>IF(入力シート!E94="","□",IF(入力シート!E94="軽","■","□"))</f>
        <v>□</v>
      </c>
      <c r="AJ10" s="20" t="s">
        <v>156</v>
      </c>
      <c r="AK10" s="20"/>
      <c r="AL10" s="20" t="str">
        <f>IF(入力シート!E94="","□",IF(入力シート!E94="中","■","□"))</f>
        <v>□</v>
      </c>
      <c r="AM10" s="20" t="s">
        <v>328</v>
      </c>
      <c r="AN10" s="20"/>
      <c r="AO10" s="20" t="str">
        <f>IF(入力シート!E94="","□",IF(入力シート!E94="重","■","□"))</f>
        <v>□</v>
      </c>
      <c r="AP10" s="20" t="s">
        <v>329</v>
      </c>
      <c r="AQ10" s="20" t="s">
        <v>211</v>
      </c>
      <c r="AR10" s="20"/>
      <c r="AS10" s="20"/>
      <c r="AT10" s="21"/>
      <c r="AU10" s="20"/>
      <c r="AV10" s="20"/>
      <c r="AW10" s="20"/>
      <c r="AX10" s="20"/>
      <c r="AY10" s="20"/>
      <c r="AZ10" s="20"/>
      <c r="BA10" s="20"/>
      <c r="BB10" s="14"/>
    </row>
    <row r="11" spans="1:54" ht="20.100000000000001" customHeight="1" x14ac:dyDescent="0.15">
      <c r="A11" s="129"/>
      <c r="B11" s="20"/>
      <c r="C11" s="20"/>
      <c r="D11" s="20"/>
      <c r="E11" s="54"/>
      <c r="F11" s="20"/>
      <c r="G11" s="20"/>
      <c r="H11" s="20"/>
      <c r="I11" s="20"/>
      <c r="J11" s="20"/>
      <c r="K11" s="20"/>
      <c r="L11" s="20" t="str">
        <f>IF(AND(AB11="□",AD11="□",AF11="□"),"□","■")</f>
        <v>□</v>
      </c>
      <c r="M11" s="20" t="s">
        <v>333</v>
      </c>
      <c r="N11" s="20"/>
      <c r="O11" s="20"/>
      <c r="P11" s="20"/>
      <c r="Q11" s="20"/>
      <c r="R11" s="249" t="str">
        <f>IF(入力シート!E96="","",入力シート!E96)</f>
        <v/>
      </c>
      <c r="S11" s="249"/>
      <c r="T11" s="249"/>
      <c r="U11" s="249"/>
      <c r="V11" s="249"/>
      <c r="W11" s="249"/>
      <c r="X11" s="249"/>
      <c r="Y11" s="53"/>
      <c r="Z11" s="47" t="s">
        <v>334</v>
      </c>
      <c r="AA11" s="53"/>
      <c r="AB11" s="53" t="str">
        <f>IF(入力シート!E95="","□",IF(入力シート!E95="軽","■","□"))</f>
        <v>□</v>
      </c>
      <c r="AC11" s="53" t="s">
        <v>335</v>
      </c>
      <c r="AD11" s="53" t="str">
        <f>IF(入力シート!E95="","□",IF(入力シート!E95="中","■","□"))</f>
        <v>□</v>
      </c>
      <c r="AE11" s="53" t="s">
        <v>336</v>
      </c>
      <c r="AF11" s="53" t="str">
        <f>IF(入力シート!E95="","□",IF(入力シート!E95="重","■","□"))</f>
        <v>□</v>
      </c>
      <c r="AG11" s="53" t="s">
        <v>337</v>
      </c>
      <c r="AH11" s="53" t="s">
        <v>338</v>
      </c>
      <c r="AI11" s="20"/>
      <c r="AJ11" s="20"/>
      <c r="AK11" s="20"/>
      <c r="AL11" s="20"/>
      <c r="AM11" s="20"/>
      <c r="AN11" s="20"/>
      <c r="AO11" s="20"/>
      <c r="AP11" s="20"/>
      <c r="AQ11" s="20"/>
      <c r="AR11" s="20"/>
      <c r="AS11" s="20"/>
      <c r="AT11" s="21"/>
      <c r="AU11" s="20"/>
      <c r="AV11" s="14"/>
    </row>
    <row r="12" spans="1:54" ht="20.100000000000001" customHeight="1" x14ac:dyDescent="0.15">
      <c r="A12" s="129"/>
      <c r="B12" s="20"/>
      <c r="C12" s="20" t="str">
        <f>IF(AND(AI12="□",AL12="□",AO12="□"),"□","■")</f>
        <v>□</v>
      </c>
      <c r="D12" s="20" t="s">
        <v>343</v>
      </c>
      <c r="E12" s="54"/>
      <c r="F12" s="20"/>
      <c r="G12" s="20"/>
      <c r="H12" s="20"/>
      <c r="I12" s="20"/>
      <c r="J12" s="20"/>
      <c r="K12" s="20"/>
      <c r="L12" s="20" t="s">
        <v>316</v>
      </c>
      <c r="M12" s="20"/>
      <c r="N12" s="20"/>
      <c r="O12" s="206" t="str">
        <f>IF(入力シート!E98="","",入力シート!E98)</f>
        <v/>
      </c>
      <c r="P12" s="206"/>
      <c r="Q12" s="206"/>
      <c r="R12" s="206"/>
      <c r="S12" s="206"/>
      <c r="T12" s="206"/>
      <c r="U12" s="206"/>
      <c r="V12" s="206"/>
      <c r="W12" s="206"/>
      <c r="X12" s="206"/>
      <c r="Y12" s="206"/>
      <c r="Z12" s="206"/>
      <c r="AA12" s="206"/>
      <c r="AB12" s="206"/>
      <c r="AC12" s="206"/>
      <c r="AD12" s="206"/>
      <c r="AE12" s="47"/>
      <c r="AF12" s="238" t="s">
        <v>340</v>
      </c>
      <c r="AG12" s="238"/>
      <c r="AH12" s="238"/>
      <c r="AI12" s="20" t="str">
        <f>IF(入力シート!E97="","□",IF(入力シート!E97="軽","■","□"))</f>
        <v>□</v>
      </c>
      <c r="AJ12" s="20" t="s">
        <v>335</v>
      </c>
      <c r="AK12" s="20"/>
      <c r="AL12" s="20" t="str">
        <f>IF(入力シート!E97="","□",IF(入力シート!E97="中","■","□"))</f>
        <v>□</v>
      </c>
      <c r="AM12" s="20" t="s">
        <v>336</v>
      </c>
      <c r="AN12" s="20"/>
      <c r="AO12" s="20" t="str">
        <f>IF(入力シート!E97="","□",IF(入力シート!E97="重","■","□"))</f>
        <v>□</v>
      </c>
      <c r="AP12" s="20" t="s">
        <v>337</v>
      </c>
      <c r="AQ12" s="20" t="s">
        <v>339</v>
      </c>
      <c r="AR12" s="20"/>
      <c r="AS12" s="20"/>
      <c r="AT12" s="21"/>
      <c r="AU12" s="20"/>
    </row>
    <row r="13" spans="1:54" ht="20.100000000000001" customHeight="1" x14ac:dyDescent="0.15">
      <c r="A13" s="129"/>
      <c r="B13" s="20"/>
      <c r="C13" s="20" t="str">
        <f>IF(AND(AI13="□",AL13="□",AO13="□"),"□","■")</f>
        <v>□</v>
      </c>
      <c r="D13" s="20" t="s">
        <v>344</v>
      </c>
      <c r="E13" s="54"/>
      <c r="F13" s="20"/>
      <c r="G13" s="20"/>
      <c r="H13" s="20"/>
      <c r="I13" s="20"/>
      <c r="J13" s="20"/>
      <c r="K13" s="20"/>
      <c r="L13" s="20" t="s">
        <v>316</v>
      </c>
      <c r="M13" s="20"/>
      <c r="N13" s="20"/>
      <c r="O13" s="206" t="str">
        <f>IF(入力シート!E100="","",入力シート!E100)</f>
        <v/>
      </c>
      <c r="P13" s="206"/>
      <c r="Q13" s="206"/>
      <c r="R13" s="206"/>
      <c r="S13" s="206"/>
      <c r="T13" s="206"/>
      <c r="U13" s="206"/>
      <c r="V13" s="206"/>
      <c r="W13" s="206"/>
      <c r="X13" s="206"/>
      <c r="Y13" s="206"/>
      <c r="Z13" s="206"/>
      <c r="AA13" s="206"/>
      <c r="AB13" s="206"/>
      <c r="AC13" s="206"/>
      <c r="AD13" s="206"/>
      <c r="AE13" s="47"/>
      <c r="AF13" s="238" t="s">
        <v>340</v>
      </c>
      <c r="AG13" s="238"/>
      <c r="AH13" s="238"/>
      <c r="AI13" s="20" t="str">
        <f>IF(入力シート!E99="","□",IF(入力シート!E99="軽","■","□"))</f>
        <v>□</v>
      </c>
      <c r="AJ13" s="20" t="s">
        <v>335</v>
      </c>
      <c r="AK13" s="20"/>
      <c r="AL13" s="20" t="str">
        <f>IF(入力シート!E99="","□",IF(入力シート!E99="中","■","□"))</f>
        <v>□</v>
      </c>
      <c r="AM13" s="20" t="s">
        <v>336</v>
      </c>
      <c r="AN13" s="20"/>
      <c r="AO13" s="20" t="str">
        <f>IF(入力シート!E99="","□",IF(入力シート!E99="重","■","□"))</f>
        <v>□</v>
      </c>
      <c r="AP13" s="20" t="s">
        <v>337</v>
      </c>
      <c r="AQ13" s="20" t="s">
        <v>339</v>
      </c>
      <c r="AR13" s="20"/>
      <c r="AS13" s="20"/>
      <c r="AT13" s="21"/>
      <c r="AU13" s="20"/>
    </row>
    <row r="14" spans="1:54" ht="20.100000000000001" customHeight="1" x14ac:dyDescent="0.15">
      <c r="A14" s="129"/>
      <c r="B14" s="20"/>
      <c r="C14" s="20" t="str">
        <f>IF(AND(AI14="□",AL14="□",AO14="□"),"□","■")</f>
        <v>□</v>
      </c>
      <c r="D14" s="20" t="s">
        <v>345</v>
      </c>
      <c r="E14" s="54"/>
      <c r="F14" s="20"/>
      <c r="G14" s="20"/>
      <c r="H14" s="20"/>
      <c r="I14" s="20"/>
      <c r="J14" s="20"/>
      <c r="K14" s="20"/>
      <c r="L14" s="20" t="s">
        <v>316</v>
      </c>
      <c r="M14" s="20"/>
      <c r="N14" s="20"/>
      <c r="O14" s="206" t="str">
        <f>IF(入力シート!E102="","",入力シート!E102)</f>
        <v/>
      </c>
      <c r="P14" s="206"/>
      <c r="Q14" s="206"/>
      <c r="R14" s="206"/>
      <c r="S14" s="206"/>
      <c r="T14" s="206"/>
      <c r="U14" s="206"/>
      <c r="V14" s="206"/>
      <c r="W14" s="206"/>
      <c r="X14" s="206"/>
      <c r="Y14" s="206"/>
      <c r="Z14" s="206"/>
      <c r="AA14" s="206"/>
      <c r="AB14" s="206"/>
      <c r="AC14" s="206"/>
      <c r="AD14" s="206"/>
      <c r="AE14" s="47"/>
      <c r="AF14" s="238" t="s">
        <v>340</v>
      </c>
      <c r="AG14" s="238"/>
      <c r="AH14" s="238"/>
      <c r="AI14" s="20" t="str">
        <f>IF(入力シート!E101="","□",IF(入力シート!E101="軽","■","□"))</f>
        <v>□</v>
      </c>
      <c r="AJ14" s="20" t="s">
        <v>335</v>
      </c>
      <c r="AK14" s="20"/>
      <c r="AL14" s="20" t="str">
        <f>IF(入力シート!E101="","□",IF(入力シート!E101="中","■","□"))</f>
        <v>□</v>
      </c>
      <c r="AM14" s="20" t="s">
        <v>336</v>
      </c>
      <c r="AN14" s="20"/>
      <c r="AO14" s="20" t="str">
        <f>IF(入力シート!E101="","□",IF(入力シート!E101="重","■","□"))</f>
        <v>□</v>
      </c>
      <c r="AP14" s="20" t="s">
        <v>337</v>
      </c>
      <c r="AQ14" s="20" t="s">
        <v>339</v>
      </c>
      <c r="AR14" s="20"/>
      <c r="AS14" s="20"/>
      <c r="AT14" s="21"/>
      <c r="AU14" s="20"/>
    </row>
    <row r="15" spans="1:54" ht="20.100000000000001" customHeight="1" x14ac:dyDescent="0.15">
      <c r="A15" s="129"/>
      <c r="B15" s="20"/>
      <c r="C15" s="20" t="str">
        <f>IF(AND(P15="□",S15="□",Z15="□",AC15="□",AL15="□",AO15="□"),"□","■")</f>
        <v>□</v>
      </c>
      <c r="D15" s="20" t="s">
        <v>348</v>
      </c>
      <c r="E15" s="54"/>
      <c r="F15" s="20"/>
      <c r="G15" s="20"/>
      <c r="H15" s="20"/>
      <c r="I15" s="20"/>
      <c r="J15" s="20"/>
      <c r="K15" s="20"/>
      <c r="L15" s="55" t="s">
        <v>349</v>
      </c>
      <c r="M15" s="55"/>
      <c r="N15" s="20"/>
      <c r="O15" s="20"/>
      <c r="P15" s="56" t="str">
        <f>IF(入力シート!E103="□","",IF(入力シート!E103="右","■","□"))</f>
        <v>□</v>
      </c>
      <c r="Q15" s="56" t="s">
        <v>341</v>
      </c>
      <c r="R15" s="56"/>
      <c r="S15" s="56" t="str">
        <f>IF(入力シート!E103="□","",IF(入力シート!E103="左","■","□"))</f>
        <v>□</v>
      </c>
      <c r="T15" s="56" t="s">
        <v>342</v>
      </c>
      <c r="U15" s="56"/>
      <c r="V15" s="56"/>
      <c r="W15" s="56" t="s">
        <v>455</v>
      </c>
      <c r="X15" s="20"/>
      <c r="Y15" s="20"/>
      <c r="Z15" s="56" t="str">
        <f>IF(入力シート!E104="□","",IF(入力シート!E104="右","■","□"))</f>
        <v>□</v>
      </c>
      <c r="AA15" s="56" t="s">
        <v>341</v>
      </c>
      <c r="AB15" s="56"/>
      <c r="AC15" s="56" t="str">
        <f>IF(入力シート!E104="□","",IF(入力シート!E104="左","■","□"))</f>
        <v>□</v>
      </c>
      <c r="AD15" s="56" t="s">
        <v>342</v>
      </c>
      <c r="AE15" s="56"/>
      <c r="AF15" s="56"/>
      <c r="AG15" s="55"/>
      <c r="AH15" s="55"/>
      <c r="AI15" s="20" t="s">
        <v>428</v>
      </c>
      <c r="AJ15" s="20"/>
      <c r="AK15" s="20"/>
      <c r="AL15" s="56" t="str">
        <f>IF(入力シート!E105="□","",IF(入力シート!E105="右","■","□"))</f>
        <v>□</v>
      </c>
      <c r="AM15" s="56" t="s">
        <v>341</v>
      </c>
      <c r="AN15" s="56"/>
      <c r="AO15" s="56" t="str">
        <f>IF(入力シート!E105="□","",IF(入力シート!E105="左","■","□"))</f>
        <v>□</v>
      </c>
      <c r="AP15" s="56" t="s">
        <v>342</v>
      </c>
      <c r="AQ15" s="56"/>
      <c r="AR15" s="56"/>
      <c r="AS15" s="20"/>
      <c r="AT15" s="21"/>
      <c r="AU15" s="20"/>
      <c r="AV15" s="56"/>
    </row>
    <row r="16" spans="1:54" ht="20.100000000000001" customHeight="1" x14ac:dyDescent="0.15">
      <c r="A16" s="129"/>
      <c r="B16" s="20"/>
      <c r="C16" s="20" t="str">
        <f>IF(AND(AI16="□",AL16="□",AO16="□"),"□","■")</f>
        <v>□</v>
      </c>
      <c r="D16" s="20" t="s">
        <v>346</v>
      </c>
      <c r="E16" s="54"/>
      <c r="F16" s="20"/>
      <c r="G16" s="20"/>
      <c r="H16" s="20"/>
      <c r="I16" s="20"/>
      <c r="J16" s="20"/>
      <c r="K16" s="20"/>
      <c r="L16" s="20" t="s">
        <v>316</v>
      </c>
      <c r="M16" s="20"/>
      <c r="N16" s="20"/>
      <c r="O16" s="206" t="str">
        <f>IF(入力シート!E107="","",入力シート!E107)</f>
        <v/>
      </c>
      <c r="P16" s="206"/>
      <c r="Q16" s="206"/>
      <c r="R16" s="206"/>
      <c r="S16" s="206"/>
      <c r="T16" s="206"/>
      <c r="U16" s="206"/>
      <c r="V16" s="206"/>
      <c r="W16" s="206"/>
      <c r="X16" s="206"/>
      <c r="Y16" s="206"/>
      <c r="Z16" s="206"/>
      <c r="AA16" s="206"/>
      <c r="AB16" s="206"/>
      <c r="AC16" s="206"/>
      <c r="AD16" s="206"/>
      <c r="AE16" s="47"/>
      <c r="AF16" s="238" t="s">
        <v>340</v>
      </c>
      <c r="AG16" s="238"/>
      <c r="AH16" s="238"/>
      <c r="AI16" s="20" t="str">
        <f>IF(入力シート!E106="","□",IF(入力シート!E106="軽","■","□"))</f>
        <v>□</v>
      </c>
      <c r="AJ16" s="20" t="s">
        <v>335</v>
      </c>
      <c r="AK16" s="20"/>
      <c r="AL16" s="20" t="str">
        <f>IF(入力シート!E106="","□",IF(入力シート!E106="中","■","□"))</f>
        <v>□</v>
      </c>
      <c r="AM16" s="20" t="s">
        <v>336</v>
      </c>
      <c r="AN16" s="20"/>
      <c r="AO16" s="20" t="str">
        <f>IF(入力シート!E106="","□",IF(入力シート!E106="重","■","□"))</f>
        <v>□</v>
      </c>
      <c r="AP16" s="20" t="s">
        <v>337</v>
      </c>
      <c r="AQ16" s="20" t="s">
        <v>339</v>
      </c>
      <c r="AR16" s="20"/>
      <c r="AS16" s="20"/>
      <c r="AT16" s="21"/>
      <c r="AU16" s="20"/>
      <c r="AV16" s="132"/>
    </row>
    <row r="17" spans="1:47" ht="20.100000000000001" customHeight="1" x14ac:dyDescent="0.15">
      <c r="A17" s="129"/>
      <c r="B17" s="20"/>
      <c r="C17" s="20" t="str">
        <f>IF(AND(AI17="□",AL17="□",AO17="□"),"□","■")</f>
        <v>□</v>
      </c>
      <c r="D17" s="20" t="s">
        <v>347</v>
      </c>
      <c r="E17" s="20"/>
      <c r="F17" s="20"/>
      <c r="G17" s="20"/>
      <c r="H17" s="20"/>
      <c r="I17" s="20"/>
      <c r="J17" s="20"/>
      <c r="K17" s="20"/>
      <c r="L17" s="20" t="s">
        <v>316</v>
      </c>
      <c r="M17" s="20"/>
      <c r="N17" s="20"/>
      <c r="O17" s="234" t="str">
        <f>IF(入力シート!E109="","",入力シート!E109)</f>
        <v/>
      </c>
      <c r="P17" s="234"/>
      <c r="Q17" s="234"/>
      <c r="R17" s="234"/>
      <c r="S17" s="234"/>
      <c r="T17" s="234"/>
      <c r="U17" s="234"/>
      <c r="V17" s="234"/>
      <c r="W17" s="234"/>
      <c r="X17" s="234"/>
      <c r="Y17" s="234"/>
      <c r="Z17" s="234"/>
      <c r="AA17" s="234"/>
      <c r="AB17" s="234"/>
      <c r="AC17" s="234"/>
      <c r="AD17" s="234"/>
      <c r="AE17" s="47"/>
      <c r="AF17" s="238" t="s">
        <v>340</v>
      </c>
      <c r="AG17" s="238"/>
      <c r="AH17" s="238"/>
      <c r="AI17" s="20" t="str">
        <f>IF(入力シート!E108="","□",IF(入力シート!E108="軽","■","□"))</f>
        <v>□</v>
      </c>
      <c r="AJ17" s="20" t="s">
        <v>335</v>
      </c>
      <c r="AK17" s="20"/>
      <c r="AL17" s="20" t="str">
        <f>IF(入力シート!E108="","□",IF(入力シート!E108="中","■","□"))</f>
        <v>□</v>
      </c>
      <c r="AM17" s="20" t="s">
        <v>336</v>
      </c>
      <c r="AN17" s="20"/>
      <c r="AO17" s="20" t="str">
        <f>IF(入力シート!E108="","□",IF(入力シート!E108="重","■","□"))</f>
        <v>□</v>
      </c>
      <c r="AP17" s="20" t="s">
        <v>337</v>
      </c>
      <c r="AQ17" s="20" t="s">
        <v>339</v>
      </c>
      <c r="AR17" s="20"/>
      <c r="AS17" s="20"/>
      <c r="AT17" s="21"/>
      <c r="AU17" s="20"/>
    </row>
    <row r="18" spans="1:47" ht="7.5" customHeight="1" x14ac:dyDescent="0.15">
      <c r="A18" s="130"/>
      <c r="B18" s="59"/>
      <c r="C18" s="59"/>
      <c r="D18" s="59"/>
      <c r="E18" s="59"/>
      <c r="F18" s="59"/>
      <c r="G18" s="59"/>
      <c r="H18" s="59"/>
      <c r="I18" s="59"/>
      <c r="J18" s="59"/>
      <c r="K18" s="59"/>
      <c r="L18" s="59"/>
      <c r="M18" s="59"/>
      <c r="N18" s="59"/>
      <c r="O18" s="133"/>
      <c r="P18" s="133"/>
      <c r="Q18" s="133"/>
      <c r="R18" s="133"/>
      <c r="S18" s="133"/>
      <c r="T18" s="133"/>
      <c r="U18" s="133"/>
      <c r="V18" s="133"/>
      <c r="W18" s="133"/>
      <c r="X18" s="133"/>
      <c r="Y18" s="133"/>
      <c r="Z18" s="133"/>
      <c r="AA18" s="133"/>
      <c r="AB18" s="133"/>
      <c r="AC18" s="133"/>
      <c r="AD18" s="133"/>
      <c r="AE18" s="121"/>
      <c r="AF18" s="120"/>
      <c r="AG18" s="120"/>
      <c r="AH18" s="120"/>
      <c r="AI18" s="59"/>
      <c r="AJ18" s="59"/>
      <c r="AK18" s="59"/>
      <c r="AL18" s="59"/>
      <c r="AM18" s="59"/>
      <c r="AN18" s="59"/>
      <c r="AO18" s="59"/>
      <c r="AP18" s="59"/>
      <c r="AQ18" s="59"/>
      <c r="AR18" s="59"/>
      <c r="AS18" s="59"/>
      <c r="AT18" s="60"/>
      <c r="AU18" s="20"/>
    </row>
    <row r="19" spans="1:47" ht="20.100000000000001" customHeight="1" x14ac:dyDescent="0.15">
      <c r="A19" s="8" t="s">
        <v>207</v>
      </c>
      <c r="B19" s="8"/>
      <c r="C19" s="8"/>
      <c r="D19" s="54"/>
      <c r="E19" s="54"/>
      <c r="F19" s="20"/>
      <c r="G19" s="20"/>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row>
    <row r="20" spans="1:47" ht="20.100000000000001" customHeight="1" x14ac:dyDescent="0.15">
      <c r="A20" s="76" t="s">
        <v>208</v>
      </c>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8"/>
    </row>
    <row r="21" spans="1:47" ht="20.100000000000001" customHeight="1" x14ac:dyDescent="0.15">
      <c r="A21" s="77"/>
      <c r="B21" s="20"/>
      <c r="C21" s="20"/>
      <c r="D21" s="20" t="s">
        <v>82</v>
      </c>
      <c r="E21" s="20"/>
      <c r="F21" s="20"/>
      <c r="G21" s="20"/>
      <c r="H21" s="20"/>
      <c r="I21" s="20"/>
      <c r="J21" s="20"/>
      <c r="K21" s="20"/>
      <c r="L21" s="20"/>
      <c r="M21" s="20"/>
      <c r="N21" s="20"/>
      <c r="O21" s="20"/>
      <c r="P21" s="54"/>
      <c r="Q21" s="54"/>
      <c r="R21" s="20" t="str">
        <f>IF(入力シート!E110="□","",IF(入力シート!E110="自立","■","□"))</f>
        <v>□</v>
      </c>
      <c r="S21" s="20" t="s">
        <v>354</v>
      </c>
      <c r="T21" s="54"/>
      <c r="U21" s="54"/>
      <c r="V21" s="54"/>
      <c r="W21" s="54"/>
      <c r="X21" s="54"/>
      <c r="Y21" s="54"/>
      <c r="Z21" s="20" t="str">
        <f>IF(入力シート!E110="□","",IF(入力シート!E110="介助があればしている","■","□"))</f>
        <v>□</v>
      </c>
      <c r="AA21" s="20" t="s">
        <v>355</v>
      </c>
      <c r="AB21" s="20"/>
      <c r="AC21" s="20"/>
      <c r="AD21" s="20"/>
      <c r="AE21" s="20"/>
      <c r="AF21" s="20"/>
      <c r="AG21" s="20"/>
      <c r="AH21" s="54"/>
      <c r="AI21" s="54"/>
      <c r="AJ21" s="54"/>
      <c r="AK21" s="54"/>
      <c r="AL21" s="20" t="str">
        <f>IF(入力シート!E110="□","",IF(入力シート!E110="していない","■","□"))</f>
        <v>□</v>
      </c>
      <c r="AM21" s="20" t="s">
        <v>356</v>
      </c>
      <c r="AN21" s="20"/>
      <c r="AO21" s="20"/>
      <c r="AP21" s="20"/>
      <c r="AQ21" s="20"/>
      <c r="AR21" s="20"/>
      <c r="AS21" s="20"/>
      <c r="AT21" s="21"/>
    </row>
    <row r="22" spans="1:47" ht="20.100000000000001" customHeight="1" x14ac:dyDescent="0.15">
      <c r="A22" s="77"/>
      <c r="B22" s="20"/>
      <c r="C22" s="20"/>
      <c r="D22" s="20" t="s">
        <v>83</v>
      </c>
      <c r="E22" s="20"/>
      <c r="F22" s="20"/>
      <c r="G22" s="20"/>
      <c r="H22" s="20"/>
      <c r="I22" s="20"/>
      <c r="J22" s="20"/>
      <c r="K22" s="20"/>
      <c r="L22" s="20"/>
      <c r="M22" s="20"/>
      <c r="N22" s="20"/>
      <c r="O22" s="20"/>
      <c r="P22" s="54"/>
      <c r="Q22" s="54"/>
      <c r="R22" s="20" t="str">
        <f>IF(入力シート!E111="□","",IF(入力シート!E111="用いていない","■","□"))</f>
        <v>□</v>
      </c>
      <c r="S22" s="20" t="s">
        <v>357</v>
      </c>
      <c r="T22" s="54"/>
      <c r="U22" s="54"/>
      <c r="V22" s="20"/>
      <c r="W22" s="20"/>
      <c r="X22" s="54"/>
      <c r="Y22" s="54"/>
      <c r="Z22" s="20" t="str">
        <f>IF(入力シート!E111="□","",IF(入力シート!E111="主に自分で操作している","■","□"))</f>
        <v>□</v>
      </c>
      <c r="AA22" s="20" t="s">
        <v>358</v>
      </c>
      <c r="AB22" s="20"/>
      <c r="AC22" s="20"/>
      <c r="AD22" s="20"/>
      <c r="AE22" s="20"/>
      <c r="AF22" s="20"/>
      <c r="AG22" s="20"/>
      <c r="AH22" s="20"/>
      <c r="AI22" s="20"/>
      <c r="AJ22" s="54"/>
      <c r="AK22" s="54"/>
      <c r="AL22" s="20" t="str">
        <f>IF(入力シート!E111="□","",IF(入力シート!E111="主に他人が操作している","■","□"))</f>
        <v>□</v>
      </c>
      <c r="AM22" s="20" t="s">
        <v>359</v>
      </c>
      <c r="AN22" s="20"/>
      <c r="AO22" s="20"/>
      <c r="AP22" s="20"/>
      <c r="AQ22" s="20"/>
      <c r="AR22" s="20"/>
      <c r="AS22" s="20"/>
      <c r="AT22" s="21"/>
    </row>
    <row r="23" spans="1:47" ht="20.100000000000001" customHeight="1" x14ac:dyDescent="0.15">
      <c r="A23" s="77"/>
      <c r="B23" s="20"/>
      <c r="C23" s="20"/>
      <c r="D23" s="20" t="s">
        <v>427</v>
      </c>
      <c r="E23" s="20"/>
      <c r="F23" s="20"/>
      <c r="G23" s="20"/>
      <c r="H23" s="20"/>
      <c r="I23" s="20"/>
      <c r="J23" s="20"/>
      <c r="K23" s="20"/>
      <c r="L23" s="20"/>
      <c r="M23" s="20"/>
      <c r="N23" s="20"/>
      <c r="O23" s="20"/>
      <c r="P23" s="54"/>
      <c r="Q23" s="54"/>
      <c r="R23" s="20" t="str">
        <f>IF(入力シート!G112="□","",IF(入力シート!G112=TRUE,"■","□"))</f>
        <v>□</v>
      </c>
      <c r="S23" s="20" t="s">
        <v>357</v>
      </c>
      <c r="T23" s="54"/>
      <c r="U23" s="54"/>
      <c r="V23" s="20"/>
      <c r="W23" s="20"/>
      <c r="X23" s="54"/>
      <c r="Y23" s="54"/>
      <c r="Z23" s="20" t="str">
        <f>IF(入力シート!G113="□","",IF(入力シート!G113=TRUE,"■","□"))</f>
        <v>□</v>
      </c>
      <c r="AA23" s="20" t="s">
        <v>360</v>
      </c>
      <c r="AB23" s="20"/>
      <c r="AC23" s="20"/>
      <c r="AD23" s="20"/>
      <c r="AE23" s="20"/>
      <c r="AF23" s="20"/>
      <c r="AG23" s="20"/>
      <c r="AH23" s="20"/>
      <c r="AI23" s="20"/>
      <c r="AJ23" s="54"/>
      <c r="AK23" s="54"/>
      <c r="AL23" s="20" t="str">
        <f>IF(入力シート!G114="□","",IF(入力シート!G114=TRUE,"■","□"))</f>
        <v>□</v>
      </c>
      <c r="AM23" s="20" t="s">
        <v>361</v>
      </c>
      <c r="AN23" s="20"/>
      <c r="AO23" s="20"/>
      <c r="AP23" s="20"/>
      <c r="AQ23" s="20"/>
      <c r="AR23" s="20"/>
      <c r="AS23" s="20"/>
      <c r="AT23" s="21"/>
    </row>
    <row r="24" spans="1:47" ht="20.100000000000001" customHeight="1" x14ac:dyDescent="0.15">
      <c r="A24" s="76" t="s">
        <v>209</v>
      </c>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8"/>
    </row>
    <row r="25" spans="1:47" ht="20.100000000000001" customHeight="1" x14ac:dyDescent="0.15">
      <c r="A25" s="77"/>
      <c r="B25" s="20"/>
      <c r="C25" s="20"/>
      <c r="D25" s="20" t="s">
        <v>87</v>
      </c>
      <c r="E25" s="20"/>
      <c r="F25" s="20"/>
      <c r="G25" s="20"/>
      <c r="H25" s="20"/>
      <c r="I25" s="20"/>
      <c r="J25" s="20"/>
      <c r="K25" s="20"/>
      <c r="L25" s="20"/>
      <c r="M25" s="20"/>
      <c r="N25" s="20" t="str">
        <f>IF(入力シート!E115="□","",IF(入力シート!E115="自立ないし何とか自分で食べられる","■","□"))</f>
        <v>□</v>
      </c>
      <c r="O25" s="20" t="s">
        <v>363</v>
      </c>
      <c r="P25" s="20"/>
      <c r="Q25" s="20"/>
      <c r="R25" s="20"/>
      <c r="S25" s="20"/>
      <c r="T25" s="20"/>
      <c r="U25" s="20"/>
      <c r="V25" s="20"/>
      <c r="W25" s="20"/>
      <c r="X25" s="20"/>
      <c r="Y25" s="20"/>
      <c r="Z25" s="20"/>
      <c r="AA25" s="20"/>
      <c r="AB25" s="20"/>
      <c r="AC25" s="20"/>
      <c r="AD25" s="20" t="str">
        <f>IF(入力シート!E115="□","",IF(入力シート!E115="全面介助","■","□"))</f>
        <v>□</v>
      </c>
      <c r="AE25" s="20" t="s">
        <v>364</v>
      </c>
      <c r="AF25" s="20"/>
      <c r="AG25" s="20"/>
      <c r="AH25" s="20"/>
      <c r="AI25" s="20"/>
      <c r="AJ25" s="20"/>
      <c r="AK25" s="20"/>
      <c r="AL25" s="20"/>
      <c r="AM25" s="20"/>
      <c r="AN25" s="20"/>
      <c r="AO25" s="20"/>
      <c r="AP25" s="20"/>
      <c r="AQ25" s="20"/>
      <c r="AR25" s="20"/>
      <c r="AS25" s="20"/>
      <c r="AT25" s="21"/>
    </row>
    <row r="26" spans="1:47" ht="20.100000000000001" customHeight="1" x14ac:dyDescent="0.15">
      <c r="A26" s="77"/>
      <c r="B26" s="20"/>
      <c r="C26" s="20"/>
      <c r="D26" s="20" t="s">
        <v>88</v>
      </c>
      <c r="E26" s="20"/>
      <c r="F26" s="20"/>
      <c r="G26" s="20"/>
      <c r="H26" s="20"/>
      <c r="I26" s="20"/>
      <c r="J26" s="20"/>
      <c r="K26" s="20"/>
      <c r="L26" s="20"/>
      <c r="M26" s="20"/>
      <c r="N26" s="20" t="str">
        <f>IF(入力シート!E116="□","",IF(入力シート!E116="良好","■","□"))</f>
        <v>□</v>
      </c>
      <c r="O26" s="20" t="s">
        <v>365</v>
      </c>
      <c r="P26" s="20"/>
      <c r="Q26" s="20"/>
      <c r="R26" s="20"/>
      <c r="S26" s="20"/>
      <c r="T26" s="20"/>
      <c r="U26" s="20"/>
      <c r="V26" s="20"/>
      <c r="W26" s="20"/>
      <c r="X26" s="20"/>
      <c r="Y26" s="20"/>
      <c r="Z26" s="20"/>
      <c r="AA26" s="20"/>
      <c r="AB26" s="20"/>
      <c r="AC26" s="20"/>
      <c r="AD26" s="20" t="str">
        <f>IF(入力シート!E116="□","",IF(入力シート!E116="不良","■","□"))</f>
        <v>□</v>
      </c>
      <c r="AE26" s="20" t="s">
        <v>366</v>
      </c>
      <c r="AF26" s="20"/>
      <c r="AG26" s="20"/>
      <c r="AH26" s="20"/>
      <c r="AI26" s="20"/>
      <c r="AJ26" s="20"/>
      <c r="AK26" s="20"/>
      <c r="AL26" s="20"/>
      <c r="AM26" s="20"/>
      <c r="AN26" s="20"/>
      <c r="AO26" s="20"/>
      <c r="AP26" s="20"/>
      <c r="AQ26" s="20"/>
      <c r="AR26" s="20"/>
      <c r="AS26" s="20"/>
      <c r="AT26" s="21"/>
    </row>
    <row r="27" spans="1:47" ht="20.100000000000001" customHeight="1" x14ac:dyDescent="0.15">
      <c r="A27" s="79"/>
      <c r="B27" s="59"/>
      <c r="C27" s="59"/>
      <c r="D27" s="59" t="s">
        <v>210</v>
      </c>
      <c r="E27" s="59"/>
      <c r="F27" s="59"/>
      <c r="G27" s="59"/>
      <c r="H27" s="59"/>
      <c r="I27" s="59"/>
      <c r="J27" s="59"/>
      <c r="K27" s="59"/>
      <c r="L27" s="59"/>
      <c r="M27" s="59"/>
      <c r="N27" s="59"/>
      <c r="O27" s="59"/>
      <c r="P27" s="241" t="str">
        <f>IF(入力シート!E117="","",入力シート!E117)</f>
        <v/>
      </c>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Q27" s="241"/>
      <c r="AR27" s="241"/>
      <c r="AS27" s="43"/>
      <c r="AT27" s="60" t="s">
        <v>211</v>
      </c>
    </row>
    <row r="28" spans="1:47" ht="20.100000000000001" customHeight="1" x14ac:dyDescent="0.15">
      <c r="A28" s="76" t="s">
        <v>212</v>
      </c>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8"/>
    </row>
    <row r="29" spans="1:47" ht="20.100000000000001" customHeight="1" x14ac:dyDescent="0.15">
      <c r="A29" s="77"/>
      <c r="B29" s="20"/>
      <c r="C29" s="20"/>
      <c r="D29" s="20" t="str">
        <f>IF(入力シート!G118="□","",IF(入力シート!G118=TRUE,"■","□"))</f>
        <v>□</v>
      </c>
      <c r="E29" s="20" t="s">
        <v>367</v>
      </c>
      <c r="F29" s="20"/>
      <c r="G29" s="20"/>
      <c r="H29" s="20" t="str">
        <f>IF(入力シート!G119="□","",IF(入力シート!G119=TRUE,"■","□"))</f>
        <v>□</v>
      </c>
      <c r="I29" s="20" t="s">
        <v>368</v>
      </c>
      <c r="J29" s="20"/>
      <c r="K29" s="20"/>
      <c r="L29" s="20"/>
      <c r="M29" s="20"/>
      <c r="N29" s="20" t="str">
        <f>IF(入力シート!G120="□","",IF(入力シート!G120=TRUE,"■","□"))</f>
        <v>□</v>
      </c>
      <c r="O29" s="20" t="s">
        <v>369</v>
      </c>
      <c r="P29" s="20"/>
      <c r="Q29" s="20"/>
      <c r="R29" s="20"/>
      <c r="S29" s="20"/>
      <c r="T29" s="20"/>
      <c r="U29" s="20" t="str">
        <f>IF(入力シート!G121="□","",IF(入力シート!G121=TRUE,"■","□"))</f>
        <v>□</v>
      </c>
      <c r="V29" s="20" t="s">
        <v>346</v>
      </c>
      <c r="W29" s="20"/>
      <c r="X29" s="20" t="str">
        <f>IF(入力シート!G122="□","",IF(入力シート!G122=TRUE,"■","□"))</f>
        <v>□</v>
      </c>
      <c r="Y29" s="20" t="s">
        <v>370</v>
      </c>
      <c r="Z29" s="20"/>
      <c r="AA29" s="20"/>
      <c r="AB29" s="20"/>
      <c r="AC29" s="20"/>
      <c r="AD29" s="20"/>
      <c r="AE29" s="20" t="str">
        <f>IF(入力シート!G123="□","",IF(入力シート!G123=TRUE,"■","□"))</f>
        <v>□</v>
      </c>
      <c r="AF29" s="20" t="s">
        <v>371</v>
      </c>
      <c r="AG29" s="20"/>
      <c r="AH29" s="20"/>
      <c r="AI29" s="20"/>
      <c r="AJ29" s="20" t="str">
        <f>IF(入力シート!G124="□","",IF(入力シート!G124=TRUE,"■","□"))</f>
        <v>□</v>
      </c>
      <c r="AK29" s="20" t="s">
        <v>372</v>
      </c>
      <c r="AL29" s="20"/>
      <c r="AM29" s="20"/>
      <c r="AN29" s="20"/>
      <c r="AO29" s="20" t="str">
        <f>IF(入力シート!G125="□","",IF(入力シート!G125=TRUE,"■","□"))</f>
        <v>□</v>
      </c>
      <c r="AP29" s="20" t="s">
        <v>373</v>
      </c>
      <c r="AQ29" s="20"/>
      <c r="AR29" s="20"/>
      <c r="AS29" s="20"/>
      <c r="AT29" s="21"/>
    </row>
    <row r="30" spans="1:47" ht="20.100000000000001" customHeight="1" x14ac:dyDescent="0.15">
      <c r="A30" s="77"/>
      <c r="B30" s="20"/>
      <c r="C30" s="20"/>
      <c r="D30" s="20" t="str">
        <f>IF(入力シート!G126="□","",IF(入力シート!G126=TRUE,"■","□"))</f>
        <v>□</v>
      </c>
      <c r="E30" s="20" t="s">
        <v>374</v>
      </c>
      <c r="F30" s="20"/>
      <c r="G30" s="20"/>
      <c r="H30" s="20" t="str">
        <f>IF(入力シート!G127="□","",IF(入力シート!G127=TRUE,"■","□"))</f>
        <v>□</v>
      </c>
      <c r="I30" s="20" t="s">
        <v>375</v>
      </c>
      <c r="J30" s="20"/>
      <c r="K30" s="20"/>
      <c r="L30" s="20"/>
      <c r="M30" s="20"/>
      <c r="N30" s="20"/>
      <c r="O30" s="20"/>
      <c r="P30" s="20"/>
      <c r="Q30" s="20" t="str">
        <f>IF(入力シート!G128="□","",IF(入力シート!G128=TRUE,"■","□"))</f>
        <v>□</v>
      </c>
      <c r="R30" s="20" t="s">
        <v>376</v>
      </c>
      <c r="S30" s="20"/>
      <c r="T30" s="20" t="str">
        <f>IF(入力シート!G129="□","",IF(入力シート!G129=TRUE,"■","□"))</f>
        <v>□</v>
      </c>
      <c r="U30" s="20" t="s">
        <v>377</v>
      </c>
      <c r="V30" s="20"/>
      <c r="W30" s="20"/>
      <c r="X30" s="20"/>
      <c r="Y30" s="20" t="str">
        <f>IF(入力シート!G130="□","",IF(入力シート!G130=TRUE,"■","□"))</f>
        <v>□</v>
      </c>
      <c r="Z30" s="20" t="s">
        <v>378</v>
      </c>
      <c r="AA30" s="20"/>
      <c r="AB30" s="20"/>
      <c r="AC30" s="20"/>
      <c r="AD30" s="20"/>
      <c r="AE30" s="20"/>
      <c r="AF30" s="20" t="str">
        <f>IF(入力シート!G131="□","",IF(入力シート!G131=TRUE,"■","□"))</f>
        <v>□</v>
      </c>
      <c r="AG30" s="20" t="s">
        <v>379</v>
      </c>
      <c r="AH30" s="20"/>
      <c r="AI30" s="20"/>
      <c r="AJ30" s="20" t="s">
        <v>380</v>
      </c>
      <c r="AK30" s="249" t="str">
        <f>IF(入力シート!E132="","",入力シート!E132)</f>
        <v/>
      </c>
      <c r="AL30" s="249"/>
      <c r="AM30" s="249"/>
      <c r="AN30" s="249"/>
      <c r="AO30" s="249"/>
      <c r="AP30" s="249"/>
      <c r="AQ30" s="249"/>
      <c r="AR30" s="249"/>
      <c r="AS30" s="249"/>
      <c r="AT30" s="21" t="s">
        <v>211</v>
      </c>
    </row>
    <row r="31" spans="1:47" ht="20.100000000000001" customHeight="1" x14ac:dyDescent="0.15">
      <c r="A31" s="79"/>
      <c r="B31" s="59"/>
      <c r="C31" s="59"/>
      <c r="D31" s="59" t="s">
        <v>213</v>
      </c>
      <c r="E31" s="59"/>
      <c r="F31" s="59"/>
      <c r="G31" s="59"/>
      <c r="H31" s="59"/>
      <c r="I31" s="59"/>
      <c r="J31" s="59"/>
      <c r="K31" s="241" t="str">
        <f>IF(入力シート!E133="","",入力シート!E133)</f>
        <v/>
      </c>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60" t="s">
        <v>211</v>
      </c>
    </row>
    <row r="32" spans="1:47" ht="20.100000000000001" customHeight="1" x14ac:dyDescent="0.15">
      <c r="A32" s="76" t="s">
        <v>214</v>
      </c>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8"/>
    </row>
    <row r="33" spans="1:47" ht="20.100000000000001" customHeight="1" x14ac:dyDescent="0.15">
      <c r="A33" s="79"/>
      <c r="B33" s="59"/>
      <c r="C33" s="59"/>
      <c r="D33" s="59"/>
      <c r="E33" s="59"/>
      <c r="F33" s="59" t="str">
        <f>IF(入力シート!E134="□","",IF(入力シート!E134="期待できる","■","□"))</f>
        <v>□</v>
      </c>
      <c r="G33" s="59" t="s">
        <v>381</v>
      </c>
      <c r="H33" s="59"/>
      <c r="I33" s="59"/>
      <c r="J33" s="59"/>
      <c r="K33" s="59"/>
      <c r="L33" s="59"/>
      <c r="M33" s="59"/>
      <c r="N33" s="59"/>
      <c r="O33" s="59"/>
      <c r="P33" s="59"/>
      <c r="Q33" s="59"/>
      <c r="R33" s="59"/>
      <c r="S33" s="59"/>
      <c r="T33" s="59" t="str">
        <f>IF(入力シート!E134="□","",IF(入力シート!E134="期待できない","■","□"))</f>
        <v>□</v>
      </c>
      <c r="U33" s="59" t="s">
        <v>382</v>
      </c>
      <c r="V33" s="59"/>
      <c r="W33" s="59"/>
      <c r="X33" s="59"/>
      <c r="Y33" s="59"/>
      <c r="Z33" s="59"/>
      <c r="AA33" s="59"/>
      <c r="AB33" s="59"/>
      <c r="AC33" s="59"/>
      <c r="AD33" s="59"/>
      <c r="AE33" s="59"/>
      <c r="AF33" s="59" t="str">
        <f>IF(入力シート!E134="□","",IF(入力シート!E134="不明","■","□"))</f>
        <v>□</v>
      </c>
      <c r="AG33" s="59" t="s">
        <v>383</v>
      </c>
      <c r="AH33" s="59"/>
      <c r="AI33" s="59"/>
      <c r="AJ33" s="59"/>
      <c r="AK33" s="59"/>
      <c r="AL33" s="59"/>
      <c r="AM33" s="59"/>
      <c r="AN33" s="59"/>
      <c r="AO33" s="59"/>
      <c r="AP33" s="59"/>
      <c r="AQ33" s="59"/>
      <c r="AR33" s="59"/>
      <c r="AS33" s="59"/>
      <c r="AT33" s="60"/>
    </row>
    <row r="34" spans="1:47" ht="20.100000000000001" customHeight="1" x14ac:dyDescent="0.15">
      <c r="A34" s="76" t="s">
        <v>215</v>
      </c>
      <c r="B34" s="57"/>
      <c r="C34" s="57"/>
      <c r="D34" s="57"/>
      <c r="E34" s="57"/>
      <c r="F34" s="57"/>
      <c r="G34" s="57"/>
      <c r="H34" s="57"/>
      <c r="I34" s="57"/>
      <c r="J34" s="57"/>
      <c r="K34" s="57"/>
      <c r="L34" s="57"/>
      <c r="M34" s="57"/>
      <c r="N34" s="57"/>
      <c r="O34" s="57"/>
      <c r="P34" s="61"/>
      <c r="Q34" s="61"/>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8"/>
    </row>
    <row r="35" spans="1:47" ht="20.100000000000001" customHeight="1" x14ac:dyDescent="0.15">
      <c r="A35" s="77"/>
      <c r="B35" s="20"/>
      <c r="C35" s="20"/>
      <c r="D35" s="20" t="str">
        <f>IF(入力シート!G135="□","",IF(入力シート!G135=TRUE,"■","□"))</f>
        <v>□</v>
      </c>
      <c r="E35" s="20" t="s">
        <v>384</v>
      </c>
      <c r="F35" s="20"/>
      <c r="G35" s="20"/>
      <c r="H35" s="20"/>
      <c r="I35" s="20"/>
      <c r="J35" s="20"/>
      <c r="K35" s="20"/>
      <c r="L35" s="20"/>
      <c r="M35" s="20"/>
      <c r="N35" s="54"/>
      <c r="O35" s="54"/>
      <c r="P35" s="54"/>
      <c r="Q35" s="54"/>
      <c r="R35" s="20" t="str">
        <f>IF(入力シート!G136="□","",IF(入力シート!G136=TRUE,"■","□"))</f>
        <v>□</v>
      </c>
      <c r="S35" s="20" t="s">
        <v>385</v>
      </c>
      <c r="T35" s="20"/>
      <c r="U35" s="20"/>
      <c r="V35" s="54"/>
      <c r="W35" s="54"/>
      <c r="X35" s="54"/>
      <c r="Y35" s="54"/>
      <c r="Z35" s="20" t="str">
        <f>IF(入力シート!G137="□","",IF(入力シート!G137=TRUE,"■","□"))</f>
        <v>□</v>
      </c>
      <c r="AA35" s="20" t="s">
        <v>386</v>
      </c>
      <c r="AB35" s="20"/>
      <c r="AC35" s="20"/>
      <c r="AD35" s="20"/>
      <c r="AE35" s="20"/>
      <c r="AF35" s="54"/>
      <c r="AG35" s="54"/>
      <c r="AH35" s="54"/>
      <c r="AI35" s="54"/>
      <c r="AJ35" s="20" t="str">
        <f>IF(入力シート!G138="□","",IF(入力シート!G138=TRUE,"■","□"))</f>
        <v>□</v>
      </c>
      <c r="AK35" s="20" t="s">
        <v>387</v>
      </c>
      <c r="AL35" s="20"/>
      <c r="AM35" s="20"/>
      <c r="AN35" s="20"/>
      <c r="AO35" s="20"/>
      <c r="AP35" s="20"/>
      <c r="AQ35" s="20"/>
      <c r="AR35" s="20"/>
      <c r="AS35" s="20"/>
      <c r="AT35" s="21"/>
    </row>
    <row r="36" spans="1:47" ht="20.100000000000001" customHeight="1" x14ac:dyDescent="0.15">
      <c r="A36" s="77"/>
      <c r="B36" s="20"/>
      <c r="C36" s="20"/>
      <c r="D36" s="20" t="str">
        <f>IF(入力シート!G139="□","",IF(入力シート!G139=TRUE,"■","□"))</f>
        <v>□</v>
      </c>
      <c r="E36" s="20" t="s">
        <v>388</v>
      </c>
      <c r="F36" s="20"/>
      <c r="G36" s="20"/>
      <c r="H36" s="20"/>
      <c r="I36" s="20"/>
      <c r="J36" s="20"/>
      <c r="K36" s="20"/>
      <c r="L36" s="20"/>
      <c r="M36" s="20"/>
      <c r="N36" s="54"/>
      <c r="O36" s="54"/>
      <c r="P36" s="54"/>
      <c r="Q36" s="54"/>
      <c r="R36" s="20" t="str">
        <f>IF(入力シート!G140="□","",IF(入力シート!G140=TRUE,"■","□"))</f>
        <v>□</v>
      </c>
      <c r="S36" s="20" t="s">
        <v>404</v>
      </c>
      <c r="T36" s="20"/>
      <c r="U36" s="20"/>
      <c r="V36" s="54"/>
      <c r="W36" s="54"/>
      <c r="X36" s="54"/>
      <c r="Y36" s="54"/>
      <c r="Z36" s="20" t="str">
        <f>IF(入力シート!G141="□","",IF(入力シート!G141=TRUE,"■","□"))</f>
        <v>□</v>
      </c>
      <c r="AA36" s="20" t="s">
        <v>405</v>
      </c>
      <c r="AB36" s="20"/>
      <c r="AC36" s="20"/>
      <c r="AD36" s="20"/>
      <c r="AE36" s="20"/>
      <c r="AF36" s="54"/>
      <c r="AG36" s="54"/>
      <c r="AH36" s="54"/>
      <c r="AI36" s="54"/>
      <c r="AJ36" s="20" t="str">
        <f>IF(入力シート!G142="□","",IF(入力シート!G142=TRUE,"■","□"))</f>
        <v>□</v>
      </c>
      <c r="AK36" s="20" t="s">
        <v>389</v>
      </c>
      <c r="AL36" s="20"/>
      <c r="AM36" s="20"/>
      <c r="AN36" s="20"/>
      <c r="AO36" s="20"/>
      <c r="AP36" s="20"/>
      <c r="AQ36" s="20"/>
      <c r="AR36" s="20"/>
      <c r="AS36" s="20"/>
      <c r="AT36" s="21"/>
    </row>
    <row r="37" spans="1:47" ht="20.100000000000001" customHeight="1" x14ac:dyDescent="0.15">
      <c r="A37" s="77"/>
      <c r="B37" s="20"/>
      <c r="C37" s="20"/>
      <c r="D37" s="20" t="str">
        <f>IF(入力シート!G143="□","",IF(入力シート!G143=TRUE,"■","□"))</f>
        <v>□</v>
      </c>
      <c r="E37" s="20" t="s">
        <v>390</v>
      </c>
      <c r="F37" s="20"/>
      <c r="G37" s="20"/>
      <c r="H37" s="20"/>
      <c r="I37" s="20"/>
      <c r="J37" s="20"/>
      <c r="K37" s="20"/>
      <c r="L37" s="20"/>
      <c r="M37" s="20"/>
      <c r="N37" s="54"/>
      <c r="O37" s="54"/>
      <c r="P37" s="54"/>
      <c r="Q37" s="54"/>
      <c r="R37" s="20" t="str">
        <f>IF(入力シート!G144="□","",IF(入力シート!G144=TRUE,"■","□"))</f>
        <v>□</v>
      </c>
      <c r="S37" s="20" t="s">
        <v>391</v>
      </c>
      <c r="T37" s="20"/>
      <c r="U37" s="20"/>
      <c r="V37" s="54"/>
      <c r="W37" s="54"/>
      <c r="X37" s="54"/>
      <c r="Y37" s="54"/>
      <c r="Z37" s="20" t="str">
        <f>IF(入力シート!G145="□","",IF(入力シート!G145=TRUE,"■","□"))</f>
        <v>□</v>
      </c>
      <c r="AA37" s="20" t="s">
        <v>392</v>
      </c>
      <c r="AB37" s="20"/>
      <c r="AC37" s="20"/>
      <c r="AD37" s="20"/>
      <c r="AE37" s="20"/>
      <c r="AF37" s="54"/>
      <c r="AG37" s="54"/>
      <c r="AH37" s="54"/>
      <c r="AI37" s="54"/>
      <c r="AJ37" s="20" t="str">
        <f>IF(入力シート!G146="□","",IF(入力シート!G146=TRUE,"■","□"))</f>
        <v>□</v>
      </c>
      <c r="AK37" s="20" t="s">
        <v>413</v>
      </c>
      <c r="AL37" s="20"/>
      <c r="AM37" s="20"/>
      <c r="AN37" s="20"/>
      <c r="AO37" s="20"/>
      <c r="AP37" s="20"/>
      <c r="AQ37" s="20"/>
      <c r="AR37" s="20"/>
      <c r="AS37" s="20"/>
      <c r="AT37" s="21"/>
    </row>
    <row r="38" spans="1:47" ht="20.100000000000001" customHeight="1" x14ac:dyDescent="0.15">
      <c r="A38" s="79"/>
      <c r="B38" s="59"/>
      <c r="C38" s="59"/>
      <c r="D38" s="59" t="str">
        <f>IF(AND(D35="□",R35="□",Z35="□",AJ35="□",D36="□",R36="□",Z36="□",AJ36="□",D37="□",R37="□",Z37="□",AJ37="□"),"■","□")</f>
        <v>■</v>
      </c>
      <c r="E38" s="59" t="s">
        <v>394</v>
      </c>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t="s">
        <v>224</v>
      </c>
      <c r="AI38" s="59"/>
      <c r="AJ38" s="241" t="str">
        <f>IF(入力シート!E147="","",入力シート!E147)</f>
        <v/>
      </c>
      <c r="AK38" s="241"/>
      <c r="AL38" s="241"/>
      <c r="AM38" s="241"/>
      <c r="AN38" s="241"/>
      <c r="AO38" s="241"/>
      <c r="AP38" s="241"/>
      <c r="AQ38" s="241"/>
      <c r="AR38" s="241"/>
      <c r="AS38" s="43"/>
      <c r="AT38" s="60" t="s">
        <v>211</v>
      </c>
    </row>
    <row r="39" spans="1:47" ht="20.100000000000001" customHeight="1" x14ac:dyDescent="0.15">
      <c r="A39" s="76" t="s">
        <v>216</v>
      </c>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8"/>
    </row>
    <row r="40" spans="1:47" ht="20.100000000000001" customHeight="1" x14ac:dyDescent="0.15">
      <c r="A40" s="77"/>
      <c r="B40" s="20"/>
      <c r="C40" s="20"/>
      <c r="D40" s="56" t="str">
        <f>IF(入力シート!H149="□","",IF(入力シート!H149=TRUE,"■","□"))</f>
        <v>□</v>
      </c>
      <c r="E40" s="56" t="s">
        <v>395</v>
      </c>
      <c r="F40" s="56"/>
      <c r="G40" s="56"/>
      <c r="H40" s="47" t="s">
        <v>224</v>
      </c>
      <c r="I40" s="249" t="str">
        <f>IF(入力シート!E150="","",入力シート!E150)</f>
        <v/>
      </c>
      <c r="J40" s="249"/>
      <c r="K40" s="249"/>
      <c r="L40" s="249"/>
      <c r="M40" s="249"/>
      <c r="N40" s="249"/>
      <c r="O40" s="249"/>
      <c r="P40" s="56" t="s">
        <v>211</v>
      </c>
      <c r="Q40" s="56"/>
      <c r="R40" s="56"/>
      <c r="S40" s="56"/>
      <c r="T40" s="56" t="str">
        <f>IF(入力シート!H153="□","",IF(入力シート!H153=TRUE,"■","□"))</f>
        <v>□</v>
      </c>
      <c r="U40" s="56" t="s">
        <v>397</v>
      </c>
      <c r="V40" s="56"/>
      <c r="W40" s="56"/>
      <c r="X40" s="47" t="s">
        <v>224</v>
      </c>
      <c r="Y40" s="249" t="str">
        <f>IF(入力シート!E154="","",入力シート!E154)</f>
        <v/>
      </c>
      <c r="Z40" s="249"/>
      <c r="AA40" s="249"/>
      <c r="AB40" s="249"/>
      <c r="AC40" s="249"/>
      <c r="AD40" s="249"/>
      <c r="AE40" s="249"/>
      <c r="AF40" s="56" t="s">
        <v>211</v>
      </c>
      <c r="AG40" s="56"/>
      <c r="AH40" s="56" t="str">
        <f>IF(入力シート!H157="□","",IF(入力シート!H157=TRUE,"■","□"))</f>
        <v>□</v>
      </c>
      <c r="AI40" s="56" t="s">
        <v>399</v>
      </c>
      <c r="AJ40" s="56"/>
      <c r="AK40" s="56"/>
      <c r="AL40" s="47" t="s">
        <v>224</v>
      </c>
      <c r="AM40" s="249" t="str">
        <f>IF(入力シート!E158="","",入力シート!E158)</f>
        <v/>
      </c>
      <c r="AN40" s="249"/>
      <c r="AO40" s="249"/>
      <c r="AP40" s="249"/>
      <c r="AQ40" s="249"/>
      <c r="AR40" s="249"/>
      <c r="AS40" s="249"/>
      <c r="AT40" s="21" t="s">
        <v>211</v>
      </c>
    </row>
    <row r="41" spans="1:47" ht="20.100000000000001" customHeight="1" x14ac:dyDescent="0.15">
      <c r="A41" s="77"/>
      <c r="B41" s="20"/>
      <c r="C41" s="20"/>
      <c r="D41" s="56" t="str">
        <f>IF(入力シート!H151="□","",IF(入力シート!H151=TRUE,"■","□"))</f>
        <v>□</v>
      </c>
      <c r="E41" s="56" t="s">
        <v>396</v>
      </c>
      <c r="F41" s="56"/>
      <c r="G41" s="56"/>
      <c r="H41" s="47" t="s">
        <v>224</v>
      </c>
      <c r="I41" s="249" t="str">
        <f>IF(入力シート!E152="","",入力シート!E152)</f>
        <v/>
      </c>
      <c r="J41" s="249"/>
      <c r="K41" s="249"/>
      <c r="L41" s="249"/>
      <c r="M41" s="249"/>
      <c r="N41" s="249"/>
      <c r="O41" s="249"/>
      <c r="P41" s="56" t="s">
        <v>211</v>
      </c>
      <c r="Q41" s="56"/>
      <c r="R41" s="56"/>
      <c r="S41" s="56"/>
      <c r="T41" s="56" t="str">
        <f>IF(入力シート!H155="□","",IF(入力シート!H155=TRUE,"■","□"))</f>
        <v>□</v>
      </c>
      <c r="U41" s="56" t="s">
        <v>398</v>
      </c>
      <c r="V41" s="56"/>
      <c r="W41" s="56"/>
      <c r="X41" s="47" t="s">
        <v>224</v>
      </c>
      <c r="Y41" s="249" t="str">
        <f>IF(入力シート!E156="","",入力シート!E156)</f>
        <v/>
      </c>
      <c r="Z41" s="249"/>
      <c r="AA41" s="249"/>
      <c r="AB41" s="249"/>
      <c r="AC41" s="249"/>
      <c r="AD41" s="249"/>
      <c r="AE41" s="249"/>
      <c r="AF41" s="56" t="s">
        <v>211</v>
      </c>
      <c r="AG41" s="56"/>
      <c r="AH41" s="56" t="str">
        <f>IF(入力シート!G159="□","",IF(入力シート!G159=TRUE,"■","□"))</f>
        <v>□</v>
      </c>
      <c r="AI41" s="56" t="s">
        <v>379</v>
      </c>
      <c r="AJ41" s="56"/>
      <c r="AK41" s="56"/>
      <c r="AL41" s="47" t="s">
        <v>224</v>
      </c>
      <c r="AM41" s="249" t="str">
        <f>IF(入力シート!E159="","",入力シート!E159)</f>
        <v/>
      </c>
      <c r="AN41" s="249"/>
      <c r="AO41" s="249"/>
      <c r="AP41" s="249"/>
      <c r="AQ41" s="249"/>
      <c r="AR41" s="249"/>
      <c r="AS41" s="249"/>
      <c r="AT41" s="21" t="s">
        <v>211</v>
      </c>
    </row>
    <row r="42" spans="1:47" ht="20.100000000000001" customHeight="1" x14ac:dyDescent="0.15">
      <c r="A42" s="79"/>
      <c r="B42" s="59"/>
      <c r="C42" s="59"/>
      <c r="D42" s="62" t="str">
        <f>IF(AND(D40="□",T40="□",AH40="□",D41="□",T41="□",AH41="□"),"■","□")</f>
        <v>■</v>
      </c>
      <c r="E42" s="62" t="s">
        <v>393</v>
      </c>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43"/>
      <c r="AK42" s="43"/>
      <c r="AL42" s="43"/>
      <c r="AM42" s="43"/>
      <c r="AN42" s="43"/>
      <c r="AO42" s="43"/>
      <c r="AP42" s="43"/>
      <c r="AQ42" s="43"/>
      <c r="AR42" s="43"/>
      <c r="AS42" s="43"/>
      <c r="AT42" s="60"/>
    </row>
    <row r="43" spans="1:47" ht="20.100000000000001" customHeight="1" x14ac:dyDescent="0.15">
      <c r="A43" s="76" t="s">
        <v>217</v>
      </c>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8"/>
    </row>
    <row r="44" spans="1:47" ht="20.100000000000001" customHeight="1" x14ac:dyDescent="0.15">
      <c r="A44" s="79"/>
      <c r="B44" s="59"/>
      <c r="C44" s="59"/>
      <c r="D44" s="59" t="str">
        <f>IF(入力シート!G160="□","",IF(入力シート!G160=TRUE,"■","□"))</f>
        <v>□</v>
      </c>
      <c r="E44" s="59" t="s">
        <v>400</v>
      </c>
      <c r="F44" s="59"/>
      <c r="G44" s="59"/>
      <c r="H44" s="59" t="str">
        <f>IF(入力シート!H160="□","",IF(入力シート!H160=TRUE,"■","□"))</f>
        <v>□</v>
      </c>
      <c r="I44" s="59" t="s">
        <v>401</v>
      </c>
      <c r="J44" s="62"/>
      <c r="K44" s="62"/>
      <c r="L44" s="62" t="s">
        <v>224</v>
      </c>
      <c r="M44" s="62"/>
      <c r="N44" s="205" t="str">
        <f>IF(入力シート!E161="","",入力シート!E161)</f>
        <v/>
      </c>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43"/>
      <c r="AN44" s="62" t="s">
        <v>211</v>
      </c>
      <c r="AO44" s="62"/>
      <c r="AP44" s="59" t="str">
        <f>IF(入力シート!I160="□","",IF(入力シート!I160=TRUE,"■","□"))</f>
        <v>□</v>
      </c>
      <c r="AQ44" s="59" t="s">
        <v>383</v>
      </c>
      <c r="AR44" s="59"/>
      <c r="AS44" s="59"/>
      <c r="AT44" s="60"/>
    </row>
    <row r="45" spans="1:47" ht="20.100000000000001" customHeight="1" x14ac:dyDescent="0.15">
      <c r="A45" s="8" t="s">
        <v>218</v>
      </c>
      <c r="B45" s="8"/>
      <c r="C45" s="8"/>
      <c r="D45" s="54"/>
      <c r="E45" s="54"/>
      <c r="F45" s="20"/>
      <c r="G45" s="20"/>
      <c r="H45" s="54"/>
      <c r="I45" s="54"/>
      <c r="J45" s="54"/>
      <c r="K45" s="54"/>
      <c r="L45" s="279" t="s">
        <v>410</v>
      </c>
      <c r="M45" s="279"/>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0"/>
      <c r="AN45" s="280"/>
      <c r="AO45" s="280"/>
      <c r="AP45" s="280"/>
      <c r="AQ45" s="280"/>
      <c r="AR45" s="280"/>
      <c r="AS45" s="280"/>
      <c r="AT45" s="280"/>
      <c r="AU45" s="14"/>
    </row>
    <row r="46" spans="1:47" ht="20.100000000000001" customHeight="1" x14ac:dyDescent="0.15">
      <c r="A46" s="63"/>
      <c r="B46" s="63"/>
      <c r="C46" s="63"/>
      <c r="D46" s="64" t="s">
        <v>165</v>
      </c>
      <c r="E46" s="64"/>
      <c r="F46" s="64"/>
      <c r="G46" s="64"/>
      <c r="H46" s="64"/>
      <c r="I46" s="64"/>
      <c r="J46" s="64"/>
      <c r="K46" s="64"/>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2"/>
      <c r="AU46" s="14"/>
    </row>
    <row r="47" spans="1:47" ht="20.100000000000001" customHeight="1" x14ac:dyDescent="0.15">
      <c r="A47" s="283" t="str">
        <f>IF(入力シート!E162="","",入力シート!E162)</f>
        <v/>
      </c>
      <c r="B47" s="284"/>
      <c r="C47" s="284"/>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6"/>
    </row>
    <row r="48" spans="1:47" ht="20.100000000000001" customHeight="1" x14ac:dyDescent="0.15">
      <c r="A48" s="287"/>
      <c r="B48" s="288"/>
      <c r="C48" s="288"/>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8"/>
      <c r="AL48" s="288"/>
      <c r="AM48" s="288"/>
      <c r="AN48" s="288"/>
      <c r="AO48" s="288"/>
      <c r="AP48" s="288"/>
      <c r="AQ48" s="288"/>
      <c r="AR48" s="288"/>
      <c r="AS48" s="288"/>
      <c r="AT48" s="289"/>
    </row>
    <row r="49" spans="1:46" ht="20.100000000000001" customHeight="1" x14ac:dyDescent="0.15">
      <c r="A49" s="287"/>
      <c r="B49" s="288"/>
      <c r="C49" s="288"/>
      <c r="D49" s="288"/>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288"/>
      <c r="AJ49" s="288"/>
      <c r="AK49" s="288"/>
      <c r="AL49" s="288"/>
      <c r="AM49" s="288"/>
      <c r="AN49" s="288"/>
      <c r="AO49" s="288"/>
      <c r="AP49" s="288"/>
      <c r="AQ49" s="288"/>
      <c r="AR49" s="288"/>
      <c r="AS49" s="288"/>
      <c r="AT49" s="289"/>
    </row>
    <row r="50" spans="1:46" ht="20.100000000000001" customHeight="1" x14ac:dyDescent="0.15">
      <c r="A50" s="287"/>
      <c r="B50" s="288"/>
      <c r="C50" s="288"/>
      <c r="D50" s="288"/>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J50" s="288"/>
      <c r="AK50" s="288"/>
      <c r="AL50" s="288"/>
      <c r="AM50" s="288"/>
      <c r="AN50" s="288"/>
      <c r="AO50" s="288"/>
      <c r="AP50" s="288"/>
      <c r="AQ50" s="288"/>
      <c r="AR50" s="288"/>
      <c r="AS50" s="288"/>
      <c r="AT50" s="289"/>
    </row>
    <row r="51" spans="1:46" ht="20.100000000000001" customHeight="1" x14ac:dyDescent="0.15">
      <c r="A51" s="287"/>
      <c r="B51" s="288"/>
      <c r="C51" s="288"/>
      <c r="D51" s="288"/>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c r="AL51" s="288"/>
      <c r="AM51" s="288"/>
      <c r="AN51" s="288"/>
      <c r="AO51" s="288"/>
      <c r="AP51" s="288"/>
      <c r="AQ51" s="288"/>
      <c r="AR51" s="288"/>
      <c r="AS51" s="288"/>
      <c r="AT51" s="289"/>
    </row>
    <row r="52" spans="1:46" ht="20.100000000000001" customHeight="1" x14ac:dyDescent="0.15">
      <c r="A52" s="287"/>
      <c r="B52" s="288"/>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88"/>
      <c r="AO52" s="288"/>
      <c r="AP52" s="288"/>
      <c r="AQ52" s="288"/>
      <c r="AR52" s="288"/>
      <c r="AS52" s="288"/>
      <c r="AT52" s="289"/>
    </row>
    <row r="53" spans="1:46" ht="20.100000000000001" customHeight="1" x14ac:dyDescent="0.15">
      <c r="A53" s="290"/>
      <c r="B53" s="291"/>
      <c r="C53" s="291"/>
      <c r="D53" s="291"/>
      <c r="E53" s="291"/>
      <c r="F53" s="291"/>
      <c r="G53" s="291"/>
      <c r="H53" s="291"/>
      <c r="I53" s="291"/>
      <c r="J53" s="291"/>
      <c r="K53" s="291"/>
      <c r="L53" s="291"/>
      <c r="M53" s="291"/>
      <c r="N53" s="291"/>
      <c r="O53" s="291"/>
      <c r="P53" s="291"/>
      <c r="Q53" s="291"/>
      <c r="R53" s="291"/>
      <c r="S53" s="291"/>
      <c r="T53" s="291"/>
      <c r="U53" s="291"/>
      <c r="V53" s="291"/>
      <c r="W53" s="291"/>
      <c r="X53" s="291"/>
      <c r="Y53" s="291"/>
      <c r="Z53" s="291"/>
      <c r="AA53" s="291"/>
      <c r="AB53" s="291"/>
      <c r="AC53" s="291"/>
      <c r="AD53" s="291"/>
      <c r="AE53" s="291"/>
      <c r="AF53" s="291"/>
      <c r="AG53" s="291"/>
      <c r="AH53" s="291"/>
      <c r="AI53" s="291"/>
      <c r="AJ53" s="291"/>
      <c r="AK53" s="291"/>
      <c r="AL53" s="291"/>
      <c r="AM53" s="291"/>
      <c r="AN53" s="291"/>
      <c r="AO53" s="291"/>
      <c r="AP53" s="291"/>
      <c r="AQ53" s="291"/>
      <c r="AR53" s="291"/>
      <c r="AS53" s="291"/>
      <c r="AT53" s="292"/>
    </row>
    <row r="55" spans="1:46" ht="6" customHeight="1" x14ac:dyDescent="0.15"/>
  </sheetData>
  <mergeCells count="28">
    <mergeCell ref="V7:X7"/>
    <mergeCell ref="S7:U7"/>
    <mergeCell ref="O8:AD8"/>
    <mergeCell ref="O12:AD12"/>
    <mergeCell ref="O13:AD13"/>
    <mergeCell ref="AF13:AH13"/>
    <mergeCell ref="AF14:AH14"/>
    <mergeCell ref="AF16:AH16"/>
    <mergeCell ref="AF17:AH17"/>
    <mergeCell ref="O14:AD14"/>
    <mergeCell ref="O16:AD16"/>
    <mergeCell ref="O17:AD17"/>
    <mergeCell ref="L45:AT46"/>
    <mergeCell ref="A47:AT53"/>
    <mergeCell ref="AJ38:AR38"/>
    <mergeCell ref="N7:P7"/>
    <mergeCell ref="N44:AL44"/>
    <mergeCell ref="R11:X11"/>
    <mergeCell ref="P27:AR27"/>
    <mergeCell ref="AK30:AS30"/>
    <mergeCell ref="K31:AS31"/>
    <mergeCell ref="I40:O40"/>
    <mergeCell ref="Y40:AE40"/>
    <mergeCell ref="AM40:AS40"/>
    <mergeCell ref="I41:O41"/>
    <mergeCell ref="Y41:AE41"/>
    <mergeCell ref="AM41:AS41"/>
    <mergeCell ref="AF12:AH12"/>
  </mergeCells>
  <phoneticPr fontId="2"/>
  <pageMargins left="0.43307086614173229" right="0.43307086614173229" top="0.15748031496062992" bottom="0.3543307086614173" header="0.31496062992125984" footer="0.31496062992125984"/>
  <pageSetup paperSize="9" scale="83" orientation="portrait" r:id="rId1"/>
  <ignoredErrors>
    <ignoredError sqref="C15" 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2" id="{0B373E13-93D0-4792-9911-0C5ABB5B792F}">
            <xm:f>入力シート!$E$135="特に必要性高い"</xm:f>
            <x14:dxf>
              <font>
                <strike val="0"/>
                <u/>
              </font>
            </x14:dxf>
          </x14:cfRule>
          <xm:sqref>E35</xm:sqref>
        </x14:conditionalFormatting>
        <x14:conditionalFormatting xmlns:xm="http://schemas.microsoft.com/office/excel/2006/main">
          <x14:cfRule type="expression" priority="11" id="{6A20688E-D62B-43C8-A160-13FE34F2B193}">
            <xm:f>入力シート!$E$136="特に必要性高い"</xm:f>
            <x14:dxf>
              <font>
                <strike val="0"/>
                <u/>
              </font>
            </x14:dxf>
          </x14:cfRule>
          <xm:sqref>S35</xm:sqref>
        </x14:conditionalFormatting>
        <x14:conditionalFormatting xmlns:xm="http://schemas.microsoft.com/office/excel/2006/main">
          <x14:cfRule type="expression" priority="10" id="{E9900CE1-3F06-4708-8A9F-6AA29D748C5E}">
            <xm:f>入力シート!$E$137="特に必要性高い"</xm:f>
            <x14:dxf>
              <font>
                <strike val="0"/>
                <u/>
              </font>
            </x14:dxf>
          </x14:cfRule>
          <xm:sqref>AA35</xm:sqref>
        </x14:conditionalFormatting>
        <x14:conditionalFormatting xmlns:xm="http://schemas.microsoft.com/office/excel/2006/main">
          <x14:cfRule type="expression" priority="9" id="{77EA61AD-148C-46D4-8C0C-4D310BE6398A}">
            <xm:f>入力シート!$E$138="特に必要性高い"</xm:f>
            <x14:dxf>
              <font>
                <strike val="0"/>
                <u/>
              </font>
            </x14:dxf>
          </x14:cfRule>
          <xm:sqref>AK35</xm:sqref>
        </x14:conditionalFormatting>
        <x14:conditionalFormatting xmlns:xm="http://schemas.microsoft.com/office/excel/2006/main">
          <x14:cfRule type="expression" priority="8" id="{5570C592-1E93-4289-9612-342E432F8831}">
            <xm:f>入力シート!$E$139="特に必要性高い"</xm:f>
            <x14:dxf>
              <font>
                <strike val="0"/>
                <u/>
              </font>
            </x14:dxf>
          </x14:cfRule>
          <xm:sqref>E36</xm:sqref>
        </x14:conditionalFormatting>
        <x14:conditionalFormatting xmlns:xm="http://schemas.microsoft.com/office/excel/2006/main">
          <x14:cfRule type="expression" priority="7" id="{2AAC3088-A82B-4CBD-AF55-834F48F07883}">
            <xm:f>入力シート!$E$140="特に必要性高い"</xm:f>
            <x14:dxf>
              <font>
                <strike val="0"/>
                <u/>
              </font>
            </x14:dxf>
          </x14:cfRule>
          <xm:sqref>S36</xm:sqref>
        </x14:conditionalFormatting>
        <x14:conditionalFormatting xmlns:xm="http://schemas.microsoft.com/office/excel/2006/main">
          <x14:cfRule type="expression" priority="6" id="{027287DC-951F-49E2-82E3-51085E8E46AC}">
            <xm:f>入力シート!$E$141="特に必要性高い"</xm:f>
            <x14:dxf>
              <font>
                <strike val="0"/>
                <u/>
              </font>
            </x14:dxf>
          </x14:cfRule>
          <xm:sqref>AA36</xm:sqref>
        </x14:conditionalFormatting>
        <x14:conditionalFormatting xmlns:xm="http://schemas.microsoft.com/office/excel/2006/main">
          <x14:cfRule type="expression" priority="5" id="{C2B98E3D-3BD8-4D2C-B687-FD85A1147B32}">
            <xm:f>入力シート!$E$142="特に必要性高い"</xm:f>
            <x14:dxf>
              <font>
                <strike val="0"/>
                <u/>
              </font>
            </x14:dxf>
          </x14:cfRule>
          <xm:sqref>AK36</xm:sqref>
        </x14:conditionalFormatting>
        <x14:conditionalFormatting xmlns:xm="http://schemas.microsoft.com/office/excel/2006/main">
          <x14:cfRule type="expression" priority="4" id="{4AA5B265-60CF-4ADF-938B-AB4C21E317D8}">
            <xm:f>入力シート!$E$143="特に必要性高い"</xm:f>
            <x14:dxf>
              <font>
                <strike val="0"/>
                <u/>
              </font>
            </x14:dxf>
          </x14:cfRule>
          <xm:sqref>E37</xm:sqref>
        </x14:conditionalFormatting>
        <x14:conditionalFormatting xmlns:xm="http://schemas.microsoft.com/office/excel/2006/main">
          <x14:cfRule type="expression" priority="3" id="{53B3AE4A-945F-4F9A-88ED-C203FB0E64AF}">
            <xm:f>入力シート!$E$144="特に必要性高い"</xm:f>
            <x14:dxf>
              <font>
                <strike val="0"/>
                <u/>
              </font>
            </x14:dxf>
          </x14:cfRule>
          <xm:sqref>S37</xm:sqref>
        </x14:conditionalFormatting>
        <x14:conditionalFormatting xmlns:xm="http://schemas.microsoft.com/office/excel/2006/main">
          <x14:cfRule type="expression" priority="2" id="{0FFC1864-8197-4913-AD94-CE2329DF23AE}">
            <xm:f>入力シート!$E$145="特に必要性高い"</xm:f>
            <x14:dxf>
              <font>
                <strike val="0"/>
                <u/>
              </font>
            </x14:dxf>
          </x14:cfRule>
          <xm:sqref>AA37</xm:sqref>
        </x14:conditionalFormatting>
        <x14:conditionalFormatting xmlns:xm="http://schemas.microsoft.com/office/excel/2006/main">
          <x14:cfRule type="expression" priority="1" id="{72C9B060-C0C3-489E-A1E0-6484A29EE070}">
            <xm:f>入力シート!$E$146="特に必要性高い"</xm:f>
            <x14:dxf>
              <font>
                <strike val="0"/>
                <u/>
              </font>
            </x14:dxf>
          </x14:cfRule>
          <xm:sqref>AK37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3154F-E549-4646-A0CF-D1A9E745A17A}">
  <sheetPr>
    <tabColor rgb="FF92D050"/>
    <pageSetUpPr fitToPage="1"/>
  </sheetPr>
  <dimension ref="A2:M24"/>
  <sheetViews>
    <sheetView topLeftCell="A7" workbookViewId="0">
      <selection activeCell="O11" sqref="O11"/>
    </sheetView>
  </sheetViews>
  <sheetFormatPr defaultRowHeight="13.5" x14ac:dyDescent="0.15"/>
  <cols>
    <col min="13" max="13" width="13.125" customWidth="1"/>
  </cols>
  <sheetData>
    <row r="2" spans="1:13" ht="33.75" customHeight="1" x14ac:dyDescent="0.15">
      <c r="A2" s="301" t="s">
        <v>448</v>
      </c>
      <c r="B2" s="301"/>
      <c r="C2" s="301"/>
      <c r="D2" s="301"/>
      <c r="E2" s="301"/>
      <c r="F2" s="301"/>
      <c r="G2" s="301"/>
      <c r="H2" s="301"/>
      <c r="I2" s="301"/>
      <c r="J2" s="301"/>
      <c r="K2" s="301"/>
      <c r="L2" s="301"/>
      <c r="M2" s="301"/>
    </row>
    <row r="3" spans="1:13" s="175" customFormat="1" ht="53.25" customHeight="1" x14ac:dyDescent="0.15">
      <c r="A3" s="300" t="s">
        <v>461</v>
      </c>
      <c r="B3" s="300"/>
      <c r="C3" s="300"/>
      <c r="D3" s="300"/>
      <c r="E3" s="300"/>
      <c r="F3" s="300"/>
      <c r="G3" s="300"/>
      <c r="H3" s="300"/>
      <c r="I3" s="300"/>
      <c r="J3" s="300"/>
      <c r="K3" s="300"/>
      <c r="L3" s="300"/>
      <c r="M3" s="300"/>
    </row>
    <row r="4" spans="1:13" s="175" customFormat="1" ht="49.5" customHeight="1" x14ac:dyDescent="0.15">
      <c r="A4" s="300" t="s">
        <v>449</v>
      </c>
      <c r="B4" s="300"/>
      <c r="C4" s="300"/>
      <c r="D4" s="300"/>
      <c r="E4" s="300"/>
      <c r="F4" s="300"/>
      <c r="G4" s="300"/>
      <c r="H4" s="300"/>
      <c r="I4" s="300"/>
      <c r="J4" s="300"/>
      <c r="K4" s="300"/>
      <c r="L4" s="300"/>
      <c r="M4" s="300"/>
    </row>
    <row r="5" spans="1:13" s="175" customFormat="1" ht="30" customHeight="1" x14ac:dyDescent="0.15">
      <c r="A5" s="176" t="s">
        <v>446</v>
      </c>
      <c r="B5" s="177"/>
      <c r="C5" s="177"/>
      <c r="D5" s="177"/>
      <c r="E5" s="177"/>
      <c r="F5" s="177"/>
      <c r="G5" s="177"/>
      <c r="H5" s="177"/>
      <c r="I5" s="177"/>
      <c r="J5" s="177"/>
      <c r="K5" s="177"/>
      <c r="L5" s="177"/>
      <c r="M5" s="177"/>
    </row>
    <row r="6" spans="1:13" s="175" customFormat="1" ht="63.75" customHeight="1" x14ac:dyDescent="0.15">
      <c r="A6" s="300" t="s">
        <v>460</v>
      </c>
      <c r="B6" s="300"/>
      <c r="C6" s="300"/>
      <c r="D6" s="300"/>
      <c r="E6" s="300"/>
      <c r="F6" s="300"/>
      <c r="G6" s="300"/>
      <c r="H6" s="300"/>
      <c r="I6" s="300"/>
      <c r="J6" s="300"/>
      <c r="K6" s="300"/>
      <c r="L6" s="300"/>
      <c r="M6" s="300"/>
    </row>
    <row r="7" spans="1:13" s="175" customFormat="1" ht="33" customHeight="1" x14ac:dyDescent="0.15">
      <c r="A7" s="302" t="s">
        <v>450</v>
      </c>
      <c r="B7" s="302"/>
      <c r="C7" s="302"/>
      <c r="D7" s="302"/>
      <c r="E7" s="302"/>
      <c r="F7" s="302"/>
      <c r="G7" s="302"/>
      <c r="H7" s="302"/>
      <c r="I7" s="302"/>
      <c r="J7" s="302"/>
      <c r="K7" s="302"/>
      <c r="L7" s="302"/>
      <c r="M7" s="302"/>
    </row>
    <row r="8" spans="1:13" s="175" customFormat="1" ht="46.5" customHeight="1" x14ac:dyDescent="0.15">
      <c r="A8" s="304" t="s">
        <v>459</v>
      </c>
      <c r="B8" s="304"/>
      <c r="C8" s="304"/>
      <c r="D8" s="304"/>
      <c r="E8" s="304"/>
      <c r="F8" s="304"/>
      <c r="G8" s="304"/>
      <c r="H8" s="304"/>
      <c r="I8" s="304"/>
      <c r="J8" s="304"/>
      <c r="K8" s="304"/>
      <c r="L8" s="304"/>
      <c r="M8" s="304"/>
    </row>
    <row r="9" spans="1:13" s="175" customFormat="1" ht="24.75" customHeight="1" x14ac:dyDescent="0.15">
      <c r="A9" s="174"/>
      <c r="B9" s="174"/>
      <c r="C9" s="174"/>
      <c r="D9" s="174"/>
      <c r="E9" s="174"/>
      <c r="F9" s="174"/>
      <c r="G9" s="174"/>
      <c r="H9" s="174"/>
      <c r="I9" s="174"/>
      <c r="J9" s="174"/>
      <c r="K9" s="174"/>
      <c r="L9" s="174"/>
      <c r="M9" s="174"/>
    </row>
    <row r="10" spans="1:13" ht="54" customHeight="1" x14ac:dyDescent="0.15">
      <c r="J10" s="300" t="s">
        <v>452</v>
      </c>
      <c r="K10" s="300"/>
      <c r="L10" s="300"/>
      <c r="M10" s="300"/>
    </row>
    <row r="11" spans="1:13" ht="54" customHeight="1" x14ac:dyDescent="0.15">
      <c r="J11" s="300" t="s">
        <v>451</v>
      </c>
      <c r="K11" s="300"/>
      <c r="L11" s="300"/>
      <c r="M11" s="300"/>
    </row>
    <row r="12" spans="1:13" ht="57.75" customHeight="1" x14ac:dyDescent="0.15">
      <c r="J12" s="300" t="s">
        <v>453</v>
      </c>
      <c r="K12" s="300"/>
      <c r="L12" s="300"/>
      <c r="M12" s="300"/>
    </row>
    <row r="24" spans="5:13" ht="24.75" customHeight="1" x14ac:dyDescent="0.15">
      <c r="E24" s="303" t="s">
        <v>454</v>
      </c>
      <c r="F24" s="303"/>
      <c r="G24" s="303"/>
      <c r="H24" s="303"/>
      <c r="I24" s="303"/>
      <c r="J24" s="303"/>
      <c r="K24" s="303"/>
      <c r="L24" s="303"/>
      <c r="M24" s="303"/>
    </row>
  </sheetData>
  <mergeCells count="10">
    <mergeCell ref="E24:M24"/>
    <mergeCell ref="A8:M8"/>
    <mergeCell ref="J10:M10"/>
    <mergeCell ref="J11:M11"/>
    <mergeCell ref="J12:M12"/>
    <mergeCell ref="A4:M4"/>
    <mergeCell ref="A6:M6"/>
    <mergeCell ref="A3:M3"/>
    <mergeCell ref="A2:M2"/>
    <mergeCell ref="A7:M7"/>
  </mergeCells>
  <phoneticPr fontId="2"/>
  <pageMargins left="0.70866141732283472" right="0.5118110236220472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入力シート</vt:lpstr>
      <vt:lpstr>意見書（オモテ面）</vt:lpstr>
      <vt:lpstr>意見書（ウラ面）</vt:lpstr>
      <vt:lpstr>注意事項（印刷不要）</vt:lpstr>
      <vt:lpstr>'意見書（オモテ面）'!Print_Area</vt:lpstr>
      <vt:lpstr>内科</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