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.112\gikankanri\2000_技術第二係\2900_その他\2998_週休２日\00　要領・マニュアル等\R07.04.01\実施表\20250304横溝修正 - コピー\"/>
    </mc:Choice>
  </mc:AlternateContent>
  <xr:revisionPtr revIDLastSave="0" documentId="13_ncr:1_{EF96814E-0C2C-4F27-A245-F6AAFB54D203}" xr6:coauthVersionLast="47" xr6:coauthVersionMax="47" xr10:uidLastSave="{00000000-0000-0000-0000-000000000000}"/>
  <bookViews>
    <workbookView xWindow="-120" yWindow="-120" windowWidth="20730" windowHeight="11040" tabRatio="742" activeTab="4" xr2:uid="{00000000-000D-0000-FFFF-FFFF00000000}"/>
  </bookViews>
  <sheets>
    <sheet name="入力フォーム" sheetId="6" r:id="rId1"/>
    <sheet name="報告書式" sheetId="5" r:id="rId2"/>
    <sheet name="証明書発行申出書" sheetId="9" r:id="rId3"/>
    <sheet name="工程表" sheetId="2" r:id="rId4"/>
    <sheet name="工程表 (記入例)" sheetId="10" r:id="rId5"/>
  </sheets>
  <definedNames>
    <definedName name="_xlnm.Print_Area" localSheetId="3">工程表!$A$1:$AJ$198</definedName>
    <definedName name="_xlnm.Print_Area" localSheetId="4">'工程表 (記入例)'!$A$1:$AJ$198</definedName>
    <definedName name="_xlnm.Print_Area" localSheetId="2">証明書発行申出書!$B$1:$K$48</definedName>
    <definedName name="_xlnm.Print_Area" localSheetId="1">報告書式!$B$1:$K$54</definedName>
    <definedName name="Z_E549814E_1F6F_4117_8F8E_00262BB7D54F_.wvu.PrintArea" localSheetId="3" hidden="1">工程表!$A$1:$AJ$198</definedName>
    <definedName name="Z_E549814E_1F6F_4117_8F8E_00262BB7D54F_.wvu.PrintArea" localSheetId="4" hidden="1">'工程表 (記入例)'!$A$1:$AJ$198</definedName>
  </definedNames>
  <calcPr calcId="191029"/>
  <customWorkbookViews>
    <customWorkbookView name="北九州市 - 個人用ビュー" guid="{E549814E-1F6F-4117-8F8E-00262BB7D54F}" mergeInterval="0" personalView="1" maximized="1" xWindow="-8" yWindow="-8" windowWidth="1376" windowHeight="754" tabRatio="7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90" i="10" l="1"/>
  <c r="AJ192" i="10" s="1"/>
  <c r="AJ180" i="10"/>
  <c r="AJ182" i="10" s="1"/>
  <c r="AJ170" i="10"/>
  <c r="AJ172" i="10" s="1"/>
  <c r="AJ160" i="10"/>
  <c r="AJ162" i="10" s="1"/>
  <c r="AJ150" i="10"/>
  <c r="AJ152" i="10" s="1"/>
  <c r="AJ140" i="10"/>
  <c r="AJ142" i="10" s="1"/>
  <c r="AJ130" i="10"/>
  <c r="AJ132" i="10" s="1"/>
  <c r="AJ120" i="10"/>
  <c r="AJ122" i="10" s="1"/>
  <c r="AJ110" i="10"/>
  <c r="AJ112" i="10" s="1"/>
  <c r="AJ92" i="10"/>
  <c r="AJ94" i="10" s="1"/>
  <c r="AJ82" i="10"/>
  <c r="AJ84" i="10" s="1"/>
  <c r="AJ72" i="10"/>
  <c r="AJ74" i="10" s="1"/>
  <c r="AJ62" i="10"/>
  <c r="AJ64" i="10" s="1"/>
  <c r="AJ52" i="10"/>
  <c r="AJ54" i="10" s="1"/>
  <c r="AJ42" i="10"/>
  <c r="AJ44" i="10" s="1"/>
  <c r="AJ32" i="10"/>
  <c r="AJ34" i="10" s="1"/>
  <c r="AJ22" i="10"/>
  <c r="AJ24" i="10" s="1"/>
  <c r="AJ12" i="10"/>
  <c r="AJ14" i="10" s="1"/>
  <c r="AJ190" i="2"/>
  <c r="AJ192" i="2" s="1"/>
  <c r="AJ180" i="2"/>
  <c r="AJ181" i="2" s="1"/>
  <c r="AJ170" i="2"/>
  <c r="AJ172" i="2" s="1"/>
  <c r="AJ160" i="2"/>
  <c r="AJ162" i="2" s="1"/>
  <c r="AJ150" i="2"/>
  <c r="AJ152" i="2" s="1"/>
  <c r="AJ140" i="2"/>
  <c r="AJ142" i="2" s="1"/>
  <c r="AJ130" i="2"/>
  <c r="AJ132" i="2" s="1"/>
  <c r="AJ120" i="2"/>
  <c r="AJ122" i="2" s="1"/>
  <c r="AJ110" i="2"/>
  <c r="AJ112" i="2" s="1"/>
  <c r="AJ92" i="2"/>
  <c r="AJ94" i="2" s="1"/>
  <c r="AJ82" i="2"/>
  <c r="AJ84" i="2" s="1"/>
  <c r="AJ72" i="2"/>
  <c r="AJ74" i="2" s="1"/>
  <c r="AJ62" i="2"/>
  <c r="AJ64" i="2" s="1"/>
  <c r="AJ52" i="2"/>
  <c r="AJ54" i="2" s="1"/>
  <c r="AJ43" i="2"/>
  <c r="AJ42" i="2"/>
  <c r="AJ44" i="2" s="1"/>
  <c r="AJ32" i="2"/>
  <c r="AJ34" i="2" s="1"/>
  <c r="AJ22" i="2"/>
  <c r="AJ24" i="2" s="1"/>
  <c r="AJ197" i="10" l="1"/>
  <c r="AJ196" i="10"/>
  <c r="AJ195" i="10"/>
  <c r="AJ193" i="10"/>
  <c r="AJ191" i="10"/>
  <c r="AJ186" i="10"/>
  <c r="AJ185" i="10"/>
  <c r="AJ183" i="10"/>
  <c r="AJ187" i="10"/>
  <c r="AJ181" i="10"/>
  <c r="AJ177" i="10"/>
  <c r="AJ176" i="10"/>
  <c r="AJ175" i="10"/>
  <c r="AJ173" i="10"/>
  <c r="AJ171" i="10"/>
  <c r="AJ166" i="10"/>
  <c r="AJ165" i="10"/>
  <c r="AJ163" i="10"/>
  <c r="AJ167" i="10"/>
  <c r="AJ161" i="10"/>
  <c r="AJ156" i="10"/>
  <c r="AJ155" i="10"/>
  <c r="AJ153" i="10"/>
  <c r="AJ157" i="10"/>
  <c r="AJ151" i="10"/>
  <c r="AJ146" i="10"/>
  <c r="AJ145" i="10"/>
  <c r="AJ143" i="10"/>
  <c r="AJ147" i="10"/>
  <c r="AJ141" i="10"/>
  <c r="AJ135" i="10"/>
  <c r="AJ136" i="10" s="1"/>
  <c r="AJ137" i="10" s="1"/>
  <c r="AJ133" i="10"/>
  <c r="AJ131" i="10"/>
  <c r="AJ125" i="10"/>
  <c r="AJ126" i="10" s="1"/>
  <c r="AJ127" i="10" s="1"/>
  <c r="AJ123" i="10"/>
  <c r="AJ121" i="10"/>
  <c r="AJ115" i="10"/>
  <c r="AJ116" i="10" s="1"/>
  <c r="AJ117" i="10" s="1"/>
  <c r="AJ113" i="10"/>
  <c r="AJ111" i="10"/>
  <c r="AJ97" i="10"/>
  <c r="AJ98" i="10" s="1"/>
  <c r="AJ99" i="10" s="1"/>
  <c r="AJ95" i="10"/>
  <c r="AJ93" i="10"/>
  <c r="AJ89" i="10"/>
  <c r="AJ87" i="10"/>
  <c r="AJ88" i="10" s="1"/>
  <c r="AJ85" i="10"/>
  <c r="AJ83" i="10"/>
  <c r="AJ77" i="10"/>
  <c r="AJ78" i="10" s="1"/>
  <c r="AJ79" i="10" s="1"/>
  <c r="AJ75" i="10"/>
  <c r="AJ73" i="10"/>
  <c r="AJ67" i="10"/>
  <c r="AJ68" i="10" s="1"/>
  <c r="AJ69" i="10" s="1"/>
  <c r="AJ65" i="10"/>
  <c r="AJ63" i="10"/>
  <c r="AJ57" i="10"/>
  <c r="AJ58" i="10" s="1"/>
  <c r="AJ59" i="10" s="1"/>
  <c r="AJ55" i="10"/>
  <c r="AJ53" i="10"/>
  <c r="AJ47" i="10"/>
  <c r="AJ48" i="10" s="1"/>
  <c r="AJ49" i="10" s="1"/>
  <c r="AJ45" i="10"/>
  <c r="AJ43" i="10"/>
  <c r="AJ39" i="10"/>
  <c r="AJ37" i="10"/>
  <c r="AJ38" i="10" s="1"/>
  <c r="AJ35" i="10"/>
  <c r="AJ33" i="10"/>
  <c r="AJ27" i="10"/>
  <c r="AJ28" i="10" s="1"/>
  <c r="AJ29" i="10" s="1"/>
  <c r="AJ25" i="10"/>
  <c r="AJ23" i="10"/>
  <c r="AJ17" i="10"/>
  <c r="AJ18" i="10" s="1"/>
  <c r="AJ19" i="10" s="1"/>
  <c r="AJ15" i="10"/>
  <c r="AJ13" i="10"/>
  <c r="AJ196" i="2"/>
  <c r="AJ195" i="2"/>
  <c r="AJ193" i="2"/>
  <c r="AJ197" i="2"/>
  <c r="AJ191" i="2"/>
  <c r="AJ179" i="2"/>
  <c r="AJ184" i="2"/>
  <c r="AJ182" i="2"/>
  <c r="AJ176" i="2"/>
  <c r="AJ175" i="2"/>
  <c r="AJ173" i="2"/>
  <c r="AJ177" i="2"/>
  <c r="AJ171" i="2"/>
  <c r="AJ167" i="2"/>
  <c r="AJ166" i="2"/>
  <c r="AJ165" i="2"/>
  <c r="AJ163" i="2"/>
  <c r="AJ161" i="2"/>
  <c r="AJ156" i="2"/>
  <c r="AJ155" i="2"/>
  <c r="AJ153" i="2"/>
  <c r="AJ157" i="2"/>
  <c r="AJ151" i="2"/>
  <c r="AJ147" i="2"/>
  <c r="AJ146" i="2"/>
  <c r="AJ145" i="2"/>
  <c r="AJ143" i="2"/>
  <c r="AJ141" i="2"/>
  <c r="AJ135" i="2"/>
  <c r="AJ136" i="2" s="1"/>
  <c r="AJ137" i="2" s="1"/>
  <c r="AJ133" i="2"/>
  <c r="AJ131" i="2"/>
  <c r="AJ125" i="2"/>
  <c r="AJ126" i="2" s="1"/>
  <c r="AJ127" i="2" s="1"/>
  <c r="AJ123" i="2"/>
  <c r="AJ121" i="2"/>
  <c r="AJ115" i="2"/>
  <c r="AJ116" i="2" s="1"/>
  <c r="AJ117" i="2" s="1"/>
  <c r="AJ113" i="2"/>
  <c r="AJ111" i="2"/>
  <c r="AJ97" i="2"/>
  <c r="AJ98" i="2" s="1"/>
  <c r="AJ99" i="2" s="1"/>
  <c r="AJ95" i="2"/>
  <c r="AJ93" i="2"/>
  <c r="AJ87" i="2"/>
  <c r="AJ88" i="2" s="1"/>
  <c r="AJ89" i="2" s="1"/>
  <c r="AJ85" i="2"/>
  <c r="AJ83" i="2"/>
  <c r="AJ77" i="2"/>
  <c r="AJ78" i="2" s="1"/>
  <c r="AJ79" i="2" s="1"/>
  <c r="AJ75" i="2"/>
  <c r="AJ73" i="2"/>
  <c r="AJ65" i="2"/>
  <c r="AJ67" i="2"/>
  <c r="AJ68" i="2" s="1"/>
  <c r="AJ69" i="2" s="1"/>
  <c r="AJ63" i="2"/>
  <c r="AJ57" i="2"/>
  <c r="AJ58" i="2" s="1"/>
  <c r="AJ59" i="2" s="1"/>
  <c r="AJ55" i="2"/>
  <c r="AJ53" i="2"/>
  <c r="AJ47" i="2"/>
  <c r="AJ48" i="2" s="1"/>
  <c r="AJ49" i="2" s="1"/>
  <c r="AJ45" i="2"/>
  <c r="AJ37" i="2"/>
  <c r="AJ38" i="2" s="1"/>
  <c r="AJ39" i="2" s="1"/>
  <c r="AJ35" i="2"/>
  <c r="AJ33" i="2"/>
  <c r="AJ27" i="2"/>
  <c r="AJ28" i="2" s="1"/>
  <c r="AJ29" i="2" s="1"/>
  <c r="AJ25" i="2"/>
  <c r="AJ23" i="2"/>
  <c r="AJ189" i="10" l="1"/>
  <c r="AJ194" i="10"/>
  <c r="AJ184" i="10"/>
  <c r="AJ179" i="10"/>
  <c r="AJ169" i="10"/>
  <c r="AJ174" i="10"/>
  <c r="AJ164" i="10"/>
  <c r="AJ159" i="10"/>
  <c r="AJ154" i="10"/>
  <c r="AJ149" i="10"/>
  <c r="AJ144" i="10"/>
  <c r="AJ139" i="10"/>
  <c r="AJ129" i="10"/>
  <c r="AJ134" i="10"/>
  <c r="AJ124" i="10"/>
  <c r="AJ119" i="10"/>
  <c r="AJ114" i="10"/>
  <c r="AJ109" i="10"/>
  <c r="AJ96" i="10"/>
  <c r="AJ91" i="10" s="1"/>
  <c r="AJ81" i="10"/>
  <c r="AJ86" i="10"/>
  <c r="AJ76" i="10"/>
  <c r="AJ71" i="10" s="1"/>
  <c r="AJ66" i="10"/>
  <c r="AJ61" i="10" s="1"/>
  <c r="AJ56" i="10"/>
  <c r="AJ51" i="10"/>
  <c r="AJ46" i="10"/>
  <c r="AJ41" i="10" s="1"/>
  <c r="AJ36" i="10"/>
  <c r="AJ31" i="10" s="1"/>
  <c r="AJ26" i="10"/>
  <c r="AJ21" i="10" s="1"/>
  <c r="AJ16" i="10"/>
  <c r="AJ11" i="10"/>
  <c r="AJ194" i="2"/>
  <c r="AJ189" i="2"/>
  <c r="AJ187" i="2"/>
  <c r="AJ183" i="2"/>
  <c r="AJ186" i="2"/>
  <c r="AJ185" i="2"/>
  <c r="AJ174" i="2"/>
  <c r="AJ169" i="2"/>
  <c r="AJ159" i="2"/>
  <c r="AJ164" i="2"/>
  <c r="AJ154" i="2"/>
  <c r="AJ149" i="2"/>
  <c r="AJ139" i="2"/>
  <c r="AJ144" i="2"/>
  <c r="AJ134" i="2"/>
  <c r="AJ129" i="2"/>
  <c r="AJ124" i="2"/>
  <c r="AJ119" i="2"/>
  <c r="AJ114" i="2"/>
  <c r="AJ109" i="2" s="1"/>
  <c r="AJ96" i="2"/>
  <c r="AJ91" i="2"/>
  <c r="AJ86" i="2"/>
  <c r="AJ81" i="2" s="1"/>
  <c r="AJ76" i="2"/>
  <c r="AJ71" i="2"/>
  <c r="AJ66" i="2"/>
  <c r="AJ61" i="2"/>
  <c r="AJ56" i="2"/>
  <c r="AJ51" i="2" s="1"/>
  <c r="AJ41" i="2"/>
  <c r="AJ46" i="2"/>
  <c r="AJ31" i="2"/>
  <c r="AJ36" i="2"/>
  <c r="AJ21" i="2"/>
  <c r="AJ26" i="2"/>
  <c r="AJ12" i="2" l="1"/>
  <c r="AJ14" i="2" s="1"/>
  <c r="AJ17" i="2" s="1"/>
  <c r="AM205" i="10"/>
  <c r="G107" i="10"/>
  <c r="P107" i="10" s="1"/>
  <c r="G106" i="10"/>
  <c r="G104" i="10"/>
  <c r="K103" i="10"/>
  <c r="I103" i="10"/>
  <c r="G10" i="10"/>
  <c r="G108" i="10" s="1"/>
  <c r="P9" i="10"/>
  <c r="M7" i="10"/>
  <c r="M105" i="10" s="1"/>
  <c r="G7" i="10"/>
  <c r="G6" i="10"/>
  <c r="AM205" i="2"/>
  <c r="AJ18" i="2" l="1"/>
  <c r="AJ19" i="2" s="1"/>
  <c r="AJ15" i="2"/>
  <c r="AJ13" i="2"/>
  <c r="C13" i="10"/>
  <c r="G105" i="10"/>
  <c r="AB10" i="10"/>
  <c r="AB11" i="10"/>
  <c r="I31" i="9"/>
  <c r="E31" i="9"/>
  <c r="E25" i="9"/>
  <c r="H12" i="9"/>
  <c r="J4" i="9"/>
  <c r="AJ16" i="2" l="1"/>
  <c r="AJ11" i="2" s="1"/>
  <c r="C161" i="10"/>
  <c r="C93" i="10"/>
  <c r="C73" i="10"/>
  <c r="C53" i="10"/>
  <c r="C121" i="10"/>
  <c r="C141" i="10"/>
  <c r="C151" i="10"/>
  <c r="C131" i="10"/>
  <c r="C171" i="10"/>
  <c r="C83" i="10"/>
  <c r="C33" i="10"/>
  <c r="C23" i="10"/>
  <c r="C12" i="10"/>
  <c r="D13" i="10" s="1"/>
  <c r="C191" i="10"/>
  <c r="C63" i="10"/>
  <c r="C111" i="10"/>
  <c r="B11" i="10"/>
  <c r="C14" i="10"/>
  <c r="C43" i="10"/>
  <c r="C181" i="10"/>
  <c r="AB10" i="2"/>
  <c r="AB11" i="2"/>
  <c r="D12" i="10" l="1"/>
  <c r="D14" i="10"/>
  <c r="E13" i="10"/>
  <c r="C34" i="10"/>
  <c r="C32" i="10"/>
  <c r="D33" i="10" s="1"/>
  <c r="B31" i="10"/>
  <c r="C74" i="10"/>
  <c r="C72" i="10"/>
  <c r="D73" i="10"/>
  <c r="B71" i="10"/>
  <c r="C192" i="10"/>
  <c r="B189" i="10"/>
  <c r="D191" i="10"/>
  <c r="C190" i="10"/>
  <c r="D141" i="10"/>
  <c r="C142" i="10"/>
  <c r="C140" i="10"/>
  <c r="B139" i="10"/>
  <c r="D181" i="10"/>
  <c r="C180" i="10"/>
  <c r="B179" i="10"/>
  <c r="C182" i="10"/>
  <c r="C120" i="10"/>
  <c r="B119" i="10"/>
  <c r="C122" i="10"/>
  <c r="D121" i="10"/>
  <c r="B41" i="10"/>
  <c r="C42" i="10"/>
  <c r="D43" i="10" s="1"/>
  <c r="C44" i="10"/>
  <c r="C24" i="10"/>
  <c r="C22" i="10"/>
  <c r="D23" i="10" s="1"/>
  <c r="B21" i="10"/>
  <c r="C54" i="10"/>
  <c r="C52" i="10"/>
  <c r="D53" i="10" s="1"/>
  <c r="B51" i="10"/>
  <c r="B81" i="10"/>
  <c r="C82" i="10"/>
  <c r="D83" i="10" s="1"/>
  <c r="C84" i="10"/>
  <c r="C94" i="10"/>
  <c r="C92" i="10"/>
  <c r="B91" i="10"/>
  <c r="D93" i="10"/>
  <c r="C110" i="10"/>
  <c r="C112" i="10"/>
  <c r="B109" i="10"/>
  <c r="D111" i="10"/>
  <c r="D171" i="10"/>
  <c r="C170" i="10"/>
  <c r="C172" i="10"/>
  <c r="B169" i="10"/>
  <c r="D161" i="10"/>
  <c r="B159" i="10"/>
  <c r="C160" i="10"/>
  <c r="C162" i="10"/>
  <c r="B61" i="10"/>
  <c r="C62" i="10"/>
  <c r="D63" i="10" s="1"/>
  <c r="C64" i="10"/>
  <c r="B129" i="10"/>
  <c r="C130" i="10"/>
  <c r="D131" i="10" s="1"/>
  <c r="C132" i="10"/>
  <c r="C150" i="10"/>
  <c r="D151" i="10"/>
  <c r="C152" i="10"/>
  <c r="B149" i="10"/>
  <c r="I36" i="5"/>
  <c r="E36" i="5"/>
  <c r="I42" i="5"/>
  <c r="F42" i="5"/>
  <c r="I30" i="5"/>
  <c r="E30" i="5"/>
  <c r="E24" i="5"/>
  <c r="H12" i="5"/>
  <c r="G10" i="2"/>
  <c r="G6" i="2"/>
  <c r="P9" i="2"/>
  <c r="M7" i="2"/>
  <c r="G7" i="2"/>
  <c r="J4" i="5"/>
  <c r="D62" i="10" l="1"/>
  <c r="E63" i="10"/>
  <c r="D64" i="10"/>
  <c r="E23" i="10"/>
  <c r="D24" i="10"/>
  <c r="D22" i="10"/>
  <c r="D84" i="10"/>
  <c r="D82" i="10"/>
  <c r="E83" i="10"/>
  <c r="D34" i="10"/>
  <c r="D32" i="10"/>
  <c r="E33" i="10" s="1"/>
  <c r="E43" i="10"/>
  <c r="D44" i="10"/>
  <c r="D42" i="10"/>
  <c r="D132" i="10"/>
  <c r="D130" i="10"/>
  <c r="E131" i="10"/>
  <c r="D54" i="10"/>
  <c r="D52" i="10"/>
  <c r="E53" i="10" s="1"/>
  <c r="D182" i="10"/>
  <c r="D180" i="10"/>
  <c r="E181" i="10"/>
  <c r="D192" i="10"/>
  <c r="D190" i="10"/>
  <c r="E191" i="10"/>
  <c r="D162" i="10"/>
  <c r="D160" i="10"/>
  <c r="E161" i="10"/>
  <c r="D112" i="10"/>
  <c r="D110" i="10"/>
  <c r="E111" i="10" s="1"/>
  <c r="D152" i="10"/>
  <c r="E151" i="10"/>
  <c r="D150" i="10"/>
  <c r="D120" i="10"/>
  <c r="E121" i="10"/>
  <c r="D122" i="10"/>
  <c r="E171" i="10"/>
  <c r="D172" i="10"/>
  <c r="D170" i="10"/>
  <c r="E14" i="10"/>
  <c r="E12" i="10"/>
  <c r="F13" i="10"/>
  <c r="D94" i="10"/>
  <c r="E93" i="10"/>
  <c r="D92" i="10"/>
  <c r="D72" i="10"/>
  <c r="E73" i="10"/>
  <c r="D74" i="10"/>
  <c r="D142" i="10"/>
  <c r="D140" i="10"/>
  <c r="E141" i="10"/>
  <c r="E110" i="10" l="1"/>
  <c r="F111" i="10" s="1"/>
  <c r="E112" i="10"/>
  <c r="F33" i="10"/>
  <c r="E34" i="10"/>
  <c r="E32" i="10"/>
  <c r="E54" i="10"/>
  <c r="E52" i="10"/>
  <c r="F53" i="10" s="1"/>
  <c r="E152" i="10"/>
  <c r="F151" i="10"/>
  <c r="E150" i="10"/>
  <c r="F191" i="10"/>
  <c r="E190" i="10"/>
  <c r="E192" i="10"/>
  <c r="E44" i="10"/>
  <c r="E42" i="10"/>
  <c r="F43" i="10"/>
  <c r="E132" i="10"/>
  <c r="F131" i="10"/>
  <c r="E130" i="10"/>
  <c r="E72" i="10"/>
  <c r="F73" i="10"/>
  <c r="E74" i="10"/>
  <c r="E82" i="10"/>
  <c r="E84" i="10"/>
  <c r="F83" i="10"/>
  <c r="E24" i="10"/>
  <c r="E22" i="10"/>
  <c r="F23" i="10"/>
  <c r="E142" i="10"/>
  <c r="E140" i="10"/>
  <c r="F141" i="10"/>
  <c r="F181" i="10"/>
  <c r="E182" i="10"/>
  <c r="E180" i="10"/>
  <c r="E122" i="10"/>
  <c r="E120" i="10"/>
  <c r="F121" i="10" s="1"/>
  <c r="E64" i="10"/>
  <c r="E62" i="10"/>
  <c r="F63" i="10"/>
  <c r="E92" i="10"/>
  <c r="F93" i="10" s="1"/>
  <c r="E94" i="10"/>
  <c r="G13" i="10"/>
  <c r="F12" i="10"/>
  <c r="F14" i="10"/>
  <c r="E170" i="10"/>
  <c r="E172" i="10"/>
  <c r="F171" i="10"/>
  <c r="E162" i="10"/>
  <c r="F161" i="10"/>
  <c r="E160" i="10"/>
  <c r="F120" i="10" l="1"/>
  <c r="G121" i="10"/>
  <c r="F122" i="10"/>
  <c r="G53" i="10"/>
  <c r="F54" i="10"/>
  <c r="F52" i="10"/>
  <c r="F94" i="10"/>
  <c r="F92" i="10"/>
  <c r="G93" i="10"/>
  <c r="F112" i="10"/>
  <c r="F110" i="10"/>
  <c r="G111" i="10"/>
  <c r="F142" i="10"/>
  <c r="G141" i="10"/>
  <c r="F140" i="10"/>
  <c r="G43" i="10"/>
  <c r="F44" i="10"/>
  <c r="F42" i="10"/>
  <c r="G171" i="10"/>
  <c r="F172" i="10"/>
  <c r="F170" i="10"/>
  <c r="G33" i="10"/>
  <c r="F34" i="10"/>
  <c r="F32" i="10"/>
  <c r="F82" i="10"/>
  <c r="G83" i="10" s="1"/>
  <c r="F84" i="10"/>
  <c r="F152" i="10"/>
  <c r="F150" i="10"/>
  <c r="G151" i="10"/>
  <c r="G12" i="10"/>
  <c r="H13" i="10"/>
  <c r="G14" i="10"/>
  <c r="F130" i="10"/>
  <c r="F132" i="10"/>
  <c r="G131" i="10"/>
  <c r="G63" i="10"/>
  <c r="F64" i="10"/>
  <c r="F62" i="10"/>
  <c r="G23" i="10"/>
  <c r="F24" i="10"/>
  <c r="F22" i="10"/>
  <c r="G73" i="10"/>
  <c r="F74" i="10"/>
  <c r="F72" i="10"/>
  <c r="G161" i="10"/>
  <c r="F162" i="10"/>
  <c r="F160" i="10"/>
  <c r="G181" i="10"/>
  <c r="F182" i="10"/>
  <c r="F180" i="10"/>
  <c r="G191" i="10"/>
  <c r="F190" i="10"/>
  <c r="F192" i="10"/>
  <c r="G84" i="10" l="1"/>
  <c r="G82" i="10"/>
  <c r="H83" i="10" s="1"/>
  <c r="G112" i="10"/>
  <c r="G110" i="10"/>
  <c r="H111" i="10"/>
  <c r="G182" i="10"/>
  <c r="H181" i="10"/>
  <c r="G180" i="10"/>
  <c r="G130" i="10"/>
  <c r="G132" i="10"/>
  <c r="H131" i="10"/>
  <c r="H151" i="10"/>
  <c r="G150" i="10"/>
  <c r="G152" i="10"/>
  <c r="G54" i="10"/>
  <c r="G52" i="10"/>
  <c r="H53" i="10" s="1"/>
  <c r="G44" i="10"/>
  <c r="G42" i="10"/>
  <c r="H43" i="10" s="1"/>
  <c r="G140" i="10"/>
  <c r="H141" i="10"/>
  <c r="G142" i="10"/>
  <c r="G64" i="10"/>
  <c r="G62" i="10"/>
  <c r="H63" i="10" s="1"/>
  <c r="H171" i="10"/>
  <c r="G172" i="10"/>
  <c r="G170" i="10"/>
  <c r="G122" i="10"/>
  <c r="H121" i="10"/>
  <c r="G120" i="10"/>
  <c r="G94" i="10"/>
  <c r="G92" i="10"/>
  <c r="H93" i="10" s="1"/>
  <c r="G74" i="10"/>
  <c r="G72" i="10"/>
  <c r="H73" i="10"/>
  <c r="G162" i="10"/>
  <c r="H161" i="10"/>
  <c r="G160" i="10"/>
  <c r="G24" i="10"/>
  <c r="G22" i="10"/>
  <c r="H23" i="10" s="1"/>
  <c r="H14" i="10"/>
  <c r="H12" i="10"/>
  <c r="I13" i="10" s="1"/>
  <c r="G34" i="10"/>
  <c r="G32" i="10"/>
  <c r="H33" i="10" s="1"/>
  <c r="H191" i="10"/>
  <c r="G192" i="10"/>
  <c r="G190" i="10"/>
  <c r="G107" i="2"/>
  <c r="G106" i="2"/>
  <c r="M105" i="2"/>
  <c r="G105" i="2"/>
  <c r="G104" i="2"/>
  <c r="H24" i="10" l="1"/>
  <c r="H22" i="10"/>
  <c r="I23" i="10" s="1"/>
  <c r="H54" i="10"/>
  <c r="H52" i="10"/>
  <c r="I53" i="10" s="1"/>
  <c r="I93" i="10"/>
  <c r="H94" i="10"/>
  <c r="H92" i="10"/>
  <c r="H64" i="10"/>
  <c r="I63" i="10"/>
  <c r="H62" i="10"/>
  <c r="I33" i="10"/>
  <c r="H34" i="10"/>
  <c r="H32" i="10"/>
  <c r="H44" i="10"/>
  <c r="H42" i="10"/>
  <c r="I43" i="10" s="1"/>
  <c r="H82" i="10"/>
  <c r="I83" i="10" s="1"/>
  <c r="H84" i="10"/>
  <c r="I14" i="10"/>
  <c r="I12" i="10"/>
  <c r="J13" i="10" s="1"/>
  <c r="H120" i="10"/>
  <c r="I121" i="10"/>
  <c r="H122" i="10"/>
  <c r="H152" i="10"/>
  <c r="H150" i="10"/>
  <c r="I151" i="10"/>
  <c r="I131" i="10"/>
  <c r="H130" i="10"/>
  <c r="H132" i="10"/>
  <c r="H74" i="10"/>
  <c r="H72" i="10"/>
  <c r="I73" i="10"/>
  <c r="H110" i="10"/>
  <c r="I111" i="10" s="1"/>
  <c r="H112" i="10"/>
  <c r="H192" i="10"/>
  <c r="H190" i="10"/>
  <c r="I191" i="10"/>
  <c r="H172" i="10"/>
  <c r="H170" i="10"/>
  <c r="I171" i="10"/>
  <c r="I141" i="10"/>
  <c r="H140" i="10"/>
  <c r="H142" i="10"/>
  <c r="H162" i="10"/>
  <c r="H160" i="10"/>
  <c r="I161" i="10"/>
  <c r="H182" i="10"/>
  <c r="I181" i="10"/>
  <c r="H180" i="10"/>
  <c r="I112" i="10" l="1"/>
  <c r="I110" i="10"/>
  <c r="J111" i="10" s="1"/>
  <c r="I84" i="10"/>
  <c r="I82" i="10"/>
  <c r="J83" i="10" s="1"/>
  <c r="J43" i="10"/>
  <c r="I44" i="10"/>
  <c r="I42" i="10"/>
  <c r="I54" i="10"/>
  <c r="I52" i="10"/>
  <c r="J53" i="10"/>
  <c r="J14" i="10"/>
  <c r="J12" i="10"/>
  <c r="K13" i="10" s="1"/>
  <c r="I24" i="10"/>
  <c r="I22" i="10"/>
  <c r="J23" i="10" s="1"/>
  <c r="I190" i="10"/>
  <c r="J191" i="10"/>
  <c r="I192" i="10"/>
  <c r="I34" i="10"/>
  <c r="I32" i="10"/>
  <c r="J33" i="10"/>
  <c r="I182" i="10"/>
  <c r="I180" i="10"/>
  <c r="J181" i="10"/>
  <c r="I120" i="10"/>
  <c r="J121" i="10" s="1"/>
  <c r="I122" i="10"/>
  <c r="I172" i="10"/>
  <c r="J171" i="10"/>
  <c r="I170" i="10"/>
  <c r="I140" i="10"/>
  <c r="J141" i="10"/>
  <c r="I142" i="10"/>
  <c r="I152" i="10"/>
  <c r="I150" i="10"/>
  <c r="J151" i="10"/>
  <c r="I64" i="10"/>
  <c r="I62" i="10"/>
  <c r="J63" i="10" s="1"/>
  <c r="I94" i="10"/>
  <c r="I92" i="10"/>
  <c r="J93" i="10" s="1"/>
  <c r="I74" i="10"/>
  <c r="I72" i="10"/>
  <c r="J73" i="10" s="1"/>
  <c r="I132" i="10"/>
  <c r="I130" i="10"/>
  <c r="J131" i="10" s="1"/>
  <c r="I160" i="10"/>
  <c r="J161" i="10"/>
  <c r="I162" i="10"/>
  <c r="C13" i="2"/>
  <c r="J74" i="10" l="1"/>
  <c r="J72" i="10"/>
  <c r="K73" i="10" s="1"/>
  <c r="J122" i="10"/>
  <c r="J120" i="10"/>
  <c r="K121" i="10"/>
  <c r="J92" i="10"/>
  <c r="K93" i="10" s="1"/>
  <c r="J94" i="10"/>
  <c r="J24" i="10"/>
  <c r="J22" i="10"/>
  <c r="K23" i="10"/>
  <c r="J64" i="10"/>
  <c r="J62" i="10"/>
  <c r="K63" i="10" s="1"/>
  <c r="K14" i="10"/>
  <c r="L13" i="10"/>
  <c r="K12" i="10"/>
  <c r="J84" i="10"/>
  <c r="J82" i="10"/>
  <c r="K83" i="10" s="1"/>
  <c r="K131" i="10"/>
  <c r="J130" i="10"/>
  <c r="J132" i="10"/>
  <c r="J112" i="10"/>
  <c r="K111" i="10"/>
  <c r="J110" i="10"/>
  <c r="J44" i="10"/>
  <c r="J42" i="10"/>
  <c r="K43" i="10" s="1"/>
  <c r="J192" i="10"/>
  <c r="J190" i="10"/>
  <c r="K191" i="10"/>
  <c r="K151" i="10"/>
  <c r="J150" i="10"/>
  <c r="J152" i="10"/>
  <c r="J182" i="10"/>
  <c r="K181" i="10"/>
  <c r="J180" i="10"/>
  <c r="J172" i="10"/>
  <c r="J170" i="10"/>
  <c r="K171" i="10"/>
  <c r="K141" i="10"/>
  <c r="J142" i="10"/>
  <c r="J140" i="10"/>
  <c r="K53" i="10"/>
  <c r="J54" i="10"/>
  <c r="J52" i="10"/>
  <c r="J162" i="10"/>
  <c r="J160" i="10"/>
  <c r="K161" i="10"/>
  <c r="J34" i="10"/>
  <c r="J32" i="10"/>
  <c r="K33" i="10"/>
  <c r="C23" i="2"/>
  <c r="C181" i="2"/>
  <c r="C141" i="2"/>
  <c r="C171" i="2"/>
  <c r="C131" i="2"/>
  <c r="B129" i="2" s="1"/>
  <c r="C161" i="2"/>
  <c r="C121" i="2"/>
  <c r="C191" i="2"/>
  <c r="C151" i="2"/>
  <c r="K103" i="2"/>
  <c r="I103" i="2"/>
  <c r="G108" i="2"/>
  <c r="C111" i="2"/>
  <c r="C93" i="2"/>
  <c r="C83" i="2"/>
  <c r="C73" i="2"/>
  <c r="C63" i="2"/>
  <c r="C53" i="2"/>
  <c r="C43" i="2"/>
  <c r="C33" i="2"/>
  <c r="C14" i="2"/>
  <c r="C12" i="2"/>
  <c r="D13" i="2" s="1"/>
  <c r="K94" i="10" l="1"/>
  <c r="K92" i="10"/>
  <c r="L93" i="10"/>
  <c r="K64" i="10"/>
  <c r="K62" i="10"/>
  <c r="L63" i="10"/>
  <c r="K74" i="10"/>
  <c r="K72" i="10"/>
  <c r="L73" i="10" s="1"/>
  <c r="K44" i="10"/>
  <c r="K42" i="10"/>
  <c r="L43" i="10" s="1"/>
  <c r="K84" i="10"/>
  <c r="K82" i="10"/>
  <c r="L83" i="10" s="1"/>
  <c r="K54" i="10"/>
  <c r="K52" i="10"/>
  <c r="L53" i="10"/>
  <c r="K122" i="10"/>
  <c r="L121" i="10"/>
  <c r="K120" i="10"/>
  <c r="L161" i="10"/>
  <c r="K162" i="10"/>
  <c r="K160" i="10"/>
  <c r="L141" i="10"/>
  <c r="K140" i="10"/>
  <c r="K142" i="10"/>
  <c r="L111" i="10"/>
  <c r="K112" i="10"/>
  <c r="K110" i="10"/>
  <c r="L23" i="10"/>
  <c r="K24" i="10"/>
  <c r="K22" i="10"/>
  <c r="K132" i="10"/>
  <c r="K130" i="10"/>
  <c r="L131" i="10" s="1"/>
  <c r="K34" i="10"/>
  <c r="K32" i="10"/>
  <c r="L33" i="10" s="1"/>
  <c r="L181" i="10"/>
  <c r="K182" i="10"/>
  <c r="K180" i="10"/>
  <c r="K172" i="10"/>
  <c r="K170" i="10"/>
  <c r="L171" i="10"/>
  <c r="K152" i="10"/>
  <c r="L151" i="10"/>
  <c r="K150" i="10"/>
  <c r="K192" i="10"/>
  <c r="L191" i="10"/>
  <c r="K190" i="10"/>
  <c r="L12" i="10"/>
  <c r="L14" i="10"/>
  <c r="M13" i="10"/>
  <c r="C44" i="2"/>
  <c r="B81" i="2"/>
  <c r="C74" i="2"/>
  <c r="C24" i="2"/>
  <c r="D14" i="2"/>
  <c r="C120" i="2"/>
  <c r="D121" i="2" s="1"/>
  <c r="C110" i="2"/>
  <c r="D111" i="2" s="1"/>
  <c r="C112" i="2"/>
  <c r="C170" i="2"/>
  <c r="C22" i="2"/>
  <c r="D23" i="2" s="1"/>
  <c r="C140" i="2"/>
  <c r="D141" i="2" s="1"/>
  <c r="C192" i="2"/>
  <c r="C190" i="2"/>
  <c r="D191" i="2" s="1"/>
  <c r="C182" i="2"/>
  <c r="C180" i="2"/>
  <c r="D181" i="2" s="1"/>
  <c r="C162" i="2"/>
  <c r="C160" i="2"/>
  <c r="D161" i="2" s="1"/>
  <c r="C152" i="2"/>
  <c r="C150" i="2"/>
  <c r="D151" i="2" s="1"/>
  <c r="C132" i="2"/>
  <c r="C130" i="2"/>
  <c r="D131" i="2" s="1"/>
  <c r="C94" i="2"/>
  <c r="C92" i="2"/>
  <c r="D93" i="2" s="1"/>
  <c r="C84" i="2"/>
  <c r="C82" i="2"/>
  <c r="D83" i="2" s="1"/>
  <c r="C72" i="2"/>
  <c r="D73" i="2" s="1"/>
  <c r="C64" i="2"/>
  <c r="C62" i="2"/>
  <c r="D63" i="2" s="1"/>
  <c r="C54" i="2"/>
  <c r="C52" i="2"/>
  <c r="D53" i="2" s="1"/>
  <c r="C42" i="2"/>
  <c r="D43" i="2" s="1"/>
  <c r="C34" i="2"/>
  <c r="C32" i="2"/>
  <c r="D33" i="2" s="1"/>
  <c r="D12" i="2"/>
  <c r="E13" i="2" s="1"/>
  <c r="E14" i="2" s="1"/>
  <c r="L132" i="10" l="1"/>
  <c r="L130" i="10"/>
  <c r="M131" i="10"/>
  <c r="L74" i="10"/>
  <c r="L72" i="10"/>
  <c r="M73" i="10" s="1"/>
  <c r="L82" i="10"/>
  <c r="M83" i="10" s="1"/>
  <c r="L84" i="10"/>
  <c r="L34" i="10"/>
  <c r="L32" i="10"/>
  <c r="M33" i="10" s="1"/>
  <c r="L44" i="10"/>
  <c r="L42" i="10"/>
  <c r="M43" i="10" s="1"/>
  <c r="L152" i="10"/>
  <c r="M151" i="10"/>
  <c r="L150" i="10"/>
  <c r="L162" i="10"/>
  <c r="L160" i="10"/>
  <c r="M161" i="10"/>
  <c r="L64" i="10"/>
  <c r="L62" i="10"/>
  <c r="M63" i="10"/>
  <c r="L112" i="10"/>
  <c r="L110" i="10"/>
  <c r="M111" i="10" s="1"/>
  <c r="M14" i="10"/>
  <c r="M12" i="10"/>
  <c r="N13" i="10" s="1"/>
  <c r="L94" i="10"/>
  <c r="M93" i="10"/>
  <c r="L92" i="10"/>
  <c r="L120" i="10"/>
  <c r="M121" i="10"/>
  <c r="L122" i="10"/>
  <c r="M191" i="10"/>
  <c r="L190" i="10"/>
  <c r="L192" i="10"/>
  <c r="L54" i="10"/>
  <c r="L52" i="10"/>
  <c r="M53" i="10"/>
  <c r="L182" i="10"/>
  <c r="L180" i="10"/>
  <c r="M181" i="10"/>
  <c r="L24" i="10"/>
  <c r="L22" i="10"/>
  <c r="M23" i="10" s="1"/>
  <c r="M171" i="10"/>
  <c r="L172" i="10"/>
  <c r="L170" i="10"/>
  <c r="L142" i="10"/>
  <c r="L140" i="10"/>
  <c r="M141" i="10"/>
  <c r="D24" i="2"/>
  <c r="D22" i="2"/>
  <c r="E23" i="2" s="1"/>
  <c r="C122" i="2"/>
  <c r="C172" i="2"/>
  <c r="D162" i="2"/>
  <c r="D160" i="2"/>
  <c r="E161" i="2" s="1"/>
  <c r="C142" i="2"/>
  <c r="D180" i="2"/>
  <c r="E181" i="2" s="1"/>
  <c r="D182" i="2"/>
  <c r="D190" i="2"/>
  <c r="E191" i="2" s="1"/>
  <c r="D192" i="2"/>
  <c r="D112" i="2"/>
  <c r="D110" i="2"/>
  <c r="E111" i="2" s="1"/>
  <c r="D171" i="2"/>
  <c r="D150" i="2"/>
  <c r="E151" i="2" s="1"/>
  <c r="D152" i="2"/>
  <c r="D142" i="2"/>
  <c r="D140" i="2"/>
  <c r="E141" i="2" s="1"/>
  <c r="D132" i="2"/>
  <c r="D130" i="2"/>
  <c r="E131" i="2" s="1"/>
  <c r="D120" i="2"/>
  <c r="E121" i="2" s="1"/>
  <c r="D122" i="2"/>
  <c r="D94" i="2"/>
  <c r="D92" i="2"/>
  <c r="E93" i="2" s="1"/>
  <c r="D84" i="2"/>
  <c r="D82" i="2"/>
  <c r="E83" i="2" s="1"/>
  <c r="D74" i="2"/>
  <c r="D72" i="2"/>
  <c r="E73" i="2" s="1"/>
  <c r="D62" i="2"/>
  <c r="E63" i="2" s="1"/>
  <c r="D64" i="2"/>
  <c r="D52" i="2"/>
  <c r="E53" i="2" s="1"/>
  <c r="D54" i="2"/>
  <c r="D44" i="2"/>
  <c r="D42" i="2"/>
  <c r="E43" i="2" s="1"/>
  <c r="D34" i="2"/>
  <c r="D32" i="2"/>
  <c r="E33" i="2" s="1"/>
  <c r="E12" i="2"/>
  <c r="F13" i="2" s="1"/>
  <c r="F14" i="2" s="1"/>
  <c r="B91" i="2"/>
  <c r="B71" i="2"/>
  <c r="B61" i="2"/>
  <c r="B51" i="2"/>
  <c r="B41" i="2"/>
  <c r="B31" i="2"/>
  <c r="B21" i="2"/>
  <c r="N14" i="10" l="1"/>
  <c r="N12" i="10"/>
  <c r="O13" i="10"/>
  <c r="M112" i="10"/>
  <c r="M110" i="10"/>
  <c r="N111" i="10" s="1"/>
  <c r="M84" i="10"/>
  <c r="M82" i="10"/>
  <c r="N83" i="10" s="1"/>
  <c r="M74" i="10"/>
  <c r="M72" i="10"/>
  <c r="N73" i="10"/>
  <c r="M44" i="10"/>
  <c r="M42" i="10"/>
  <c r="N43" i="10"/>
  <c r="M24" i="10"/>
  <c r="M22" i="10"/>
  <c r="N23" i="10"/>
  <c r="M34" i="10"/>
  <c r="M32" i="10"/>
  <c r="N33" i="10" s="1"/>
  <c r="M62" i="10"/>
  <c r="N63" i="10"/>
  <c r="M64" i="10"/>
  <c r="M180" i="10"/>
  <c r="N181" i="10"/>
  <c r="M182" i="10"/>
  <c r="M192" i="10"/>
  <c r="M190" i="10"/>
  <c r="N191" i="10"/>
  <c r="M160" i="10"/>
  <c r="M162" i="10"/>
  <c r="N161" i="10"/>
  <c r="M130" i="10"/>
  <c r="N131" i="10" s="1"/>
  <c r="M132" i="10"/>
  <c r="M92" i="10"/>
  <c r="N93" i="10"/>
  <c r="M94" i="10"/>
  <c r="M140" i="10"/>
  <c r="N141" i="10"/>
  <c r="M142" i="10"/>
  <c r="M122" i="10"/>
  <c r="M120" i="10"/>
  <c r="N121" i="10" s="1"/>
  <c r="M54" i="10"/>
  <c r="M52" i="10"/>
  <c r="N53" i="10"/>
  <c r="N171" i="10"/>
  <c r="M170" i="10"/>
  <c r="M172" i="10"/>
  <c r="M150" i="10"/>
  <c r="N151" i="10"/>
  <c r="M152" i="10"/>
  <c r="E94" i="2"/>
  <c r="E24" i="2"/>
  <c r="E160" i="2"/>
  <c r="F161" i="2" s="1"/>
  <c r="F160" i="2" s="1"/>
  <c r="E162" i="2"/>
  <c r="E190" i="2"/>
  <c r="F191" i="2" s="1"/>
  <c r="E192" i="2"/>
  <c r="E112" i="2"/>
  <c r="E110" i="2"/>
  <c r="F111" i="2" s="1"/>
  <c r="E180" i="2"/>
  <c r="F181" i="2" s="1"/>
  <c r="E182" i="2"/>
  <c r="E22" i="2"/>
  <c r="F23" i="2" s="1"/>
  <c r="D170" i="2"/>
  <c r="E171" i="2" s="1"/>
  <c r="D172" i="2"/>
  <c r="E152" i="2"/>
  <c r="E150" i="2"/>
  <c r="F151" i="2" s="1"/>
  <c r="E142" i="2"/>
  <c r="E140" i="2"/>
  <c r="F141" i="2" s="1"/>
  <c r="E132" i="2"/>
  <c r="E130" i="2"/>
  <c r="F131" i="2" s="1"/>
  <c r="E122" i="2"/>
  <c r="E120" i="2"/>
  <c r="F121" i="2" s="1"/>
  <c r="E92" i="2"/>
  <c r="F93" i="2" s="1"/>
  <c r="E84" i="2"/>
  <c r="E82" i="2"/>
  <c r="F83" i="2" s="1"/>
  <c r="E74" i="2"/>
  <c r="E72" i="2"/>
  <c r="F73" i="2" s="1"/>
  <c r="E64" i="2"/>
  <c r="E62" i="2"/>
  <c r="F63" i="2" s="1"/>
  <c r="E52" i="2"/>
  <c r="F53" i="2" s="1"/>
  <c r="E54" i="2"/>
  <c r="E44" i="2"/>
  <c r="E42" i="2"/>
  <c r="F43" i="2" s="1"/>
  <c r="E34" i="2"/>
  <c r="E32" i="2"/>
  <c r="F33" i="2" s="1"/>
  <c r="F12" i="2"/>
  <c r="G13" i="2" s="1"/>
  <c r="G14" i="2" s="1"/>
  <c r="B189" i="2"/>
  <c r="B179" i="2"/>
  <c r="B169" i="2"/>
  <c r="B159" i="2"/>
  <c r="B149" i="2"/>
  <c r="B139" i="2"/>
  <c r="B119" i="2"/>
  <c r="B109" i="2"/>
  <c r="B11" i="2"/>
  <c r="N122" i="10" l="1"/>
  <c r="N120" i="10"/>
  <c r="O121" i="10" s="1"/>
  <c r="N130" i="10"/>
  <c r="N132" i="10"/>
  <c r="O131" i="10"/>
  <c r="N82" i="10"/>
  <c r="O83" i="10" s="1"/>
  <c r="N84" i="10"/>
  <c r="N112" i="10"/>
  <c r="N110" i="10"/>
  <c r="O111" i="10"/>
  <c r="N34" i="10"/>
  <c r="N32" i="10"/>
  <c r="O33" i="10"/>
  <c r="N54" i="10"/>
  <c r="N52" i="10"/>
  <c r="O53" i="10"/>
  <c r="N190" i="10"/>
  <c r="O191" i="10"/>
  <c r="N192" i="10"/>
  <c r="O151" i="10"/>
  <c r="N150" i="10"/>
  <c r="N152" i="10"/>
  <c r="N64" i="10"/>
  <c r="N62" i="10"/>
  <c r="O63" i="10" s="1"/>
  <c r="N72" i="10"/>
  <c r="O73" i="10" s="1"/>
  <c r="N74" i="10"/>
  <c r="O14" i="10"/>
  <c r="P13" i="10"/>
  <c r="O12" i="10"/>
  <c r="N42" i="10"/>
  <c r="O43" i="10"/>
  <c r="N44" i="10"/>
  <c r="N24" i="10"/>
  <c r="N22" i="10"/>
  <c r="O23" i="10" s="1"/>
  <c r="O93" i="10"/>
  <c r="N94" i="10"/>
  <c r="N92" i="10"/>
  <c r="N182" i="10"/>
  <c r="N180" i="10"/>
  <c r="O181" i="10"/>
  <c r="N172" i="10"/>
  <c r="O171" i="10"/>
  <c r="N170" i="10"/>
  <c r="N142" i="10"/>
  <c r="N140" i="10"/>
  <c r="O141" i="10"/>
  <c r="O161" i="10"/>
  <c r="N162" i="10"/>
  <c r="N160" i="10"/>
  <c r="F24" i="2"/>
  <c r="G161" i="2"/>
  <c r="G160" i="2" s="1"/>
  <c r="H161" i="2" s="1"/>
  <c r="F22" i="2"/>
  <c r="G23" i="2" s="1"/>
  <c r="F180" i="2"/>
  <c r="G181" i="2" s="1"/>
  <c r="F162" i="2"/>
  <c r="F190" i="2"/>
  <c r="G191" i="2" s="1"/>
  <c r="G192" i="2" s="1"/>
  <c r="F192" i="2"/>
  <c r="F182" i="2"/>
  <c r="E172" i="2"/>
  <c r="E170" i="2"/>
  <c r="F171" i="2" s="1"/>
  <c r="F112" i="2"/>
  <c r="F110" i="2"/>
  <c r="G111" i="2" s="1"/>
  <c r="F150" i="2"/>
  <c r="G151" i="2" s="1"/>
  <c r="F152" i="2"/>
  <c r="F140" i="2"/>
  <c r="G141" i="2" s="1"/>
  <c r="F142" i="2"/>
  <c r="F130" i="2"/>
  <c r="G131" i="2" s="1"/>
  <c r="F132" i="2"/>
  <c r="F120" i="2"/>
  <c r="G121" i="2" s="1"/>
  <c r="F122" i="2"/>
  <c r="F94" i="2"/>
  <c r="F92" i="2"/>
  <c r="G93" i="2" s="1"/>
  <c r="F82" i="2"/>
  <c r="G83" i="2" s="1"/>
  <c r="F84" i="2"/>
  <c r="F72" i="2"/>
  <c r="G73" i="2" s="1"/>
  <c r="F74" i="2"/>
  <c r="F62" i="2"/>
  <c r="G63" i="2" s="1"/>
  <c r="F64" i="2"/>
  <c r="F54" i="2"/>
  <c r="F52" i="2"/>
  <c r="G53" i="2" s="1"/>
  <c r="F42" i="2"/>
  <c r="G43" i="2" s="1"/>
  <c r="F44" i="2"/>
  <c r="F32" i="2"/>
  <c r="G33" i="2" s="1"/>
  <c r="F34" i="2"/>
  <c r="G12" i="2"/>
  <c r="H13" i="2" s="1"/>
  <c r="H14" i="2" s="1"/>
  <c r="P107" i="2"/>
  <c r="O64" i="10" l="1"/>
  <c r="O62" i="10"/>
  <c r="P63" i="10"/>
  <c r="O84" i="10"/>
  <c r="O82" i="10"/>
  <c r="P83" i="10"/>
  <c r="O24" i="10"/>
  <c r="O22" i="10"/>
  <c r="P23" i="10" s="1"/>
  <c r="O120" i="10"/>
  <c r="O122" i="10"/>
  <c r="P121" i="10"/>
  <c r="O72" i="10"/>
  <c r="P73" i="10"/>
  <c r="O74" i="10"/>
  <c r="O94" i="10"/>
  <c r="O92" i="10"/>
  <c r="P93" i="10"/>
  <c r="P171" i="10"/>
  <c r="O170" i="10"/>
  <c r="O172" i="10"/>
  <c r="P151" i="10"/>
  <c r="O152" i="10"/>
  <c r="O150" i="10"/>
  <c r="O132" i="10"/>
  <c r="O130" i="10"/>
  <c r="P131" i="10" s="1"/>
  <c r="P181" i="10"/>
  <c r="O180" i="10"/>
  <c r="O182" i="10"/>
  <c r="P191" i="10"/>
  <c r="O192" i="10"/>
  <c r="O190" i="10"/>
  <c r="O110" i="10"/>
  <c r="P111" i="10"/>
  <c r="O112" i="10"/>
  <c r="O34" i="10"/>
  <c r="O32" i="10"/>
  <c r="P33" i="10" s="1"/>
  <c r="P43" i="10"/>
  <c r="O42" i="10"/>
  <c r="O44" i="10"/>
  <c r="Q13" i="10"/>
  <c r="P14" i="10"/>
  <c r="P12" i="10"/>
  <c r="O160" i="10"/>
  <c r="O162" i="10"/>
  <c r="P161" i="10"/>
  <c r="P141" i="10"/>
  <c r="O142" i="10"/>
  <c r="O140" i="10"/>
  <c r="O52" i="10"/>
  <c r="P53" i="10" s="1"/>
  <c r="O54" i="10"/>
  <c r="G24" i="2"/>
  <c r="G162" i="2"/>
  <c r="G22" i="2"/>
  <c r="H23" i="2" s="1"/>
  <c r="G180" i="2"/>
  <c r="H181" i="2" s="1"/>
  <c r="H182" i="2" s="1"/>
  <c r="G182" i="2"/>
  <c r="G190" i="2"/>
  <c r="H191" i="2" s="1"/>
  <c r="H190" i="2" s="1"/>
  <c r="I191" i="2" s="1"/>
  <c r="F172" i="2"/>
  <c r="F170" i="2"/>
  <c r="G171" i="2" s="1"/>
  <c r="G112" i="2"/>
  <c r="G110" i="2"/>
  <c r="H111" i="2" s="1"/>
  <c r="H160" i="2"/>
  <c r="I161" i="2" s="1"/>
  <c r="H162" i="2"/>
  <c r="G150" i="2"/>
  <c r="H151" i="2" s="1"/>
  <c r="G152" i="2"/>
  <c r="G140" i="2"/>
  <c r="H141" i="2" s="1"/>
  <c r="G142" i="2"/>
  <c r="G130" i="2"/>
  <c r="H131" i="2" s="1"/>
  <c r="G132" i="2"/>
  <c r="G120" i="2"/>
  <c r="H121" i="2" s="1"/>
  <c r="G122" i="2"/>
  <c r="G92" i="2"/>
  <c r="H93" i="2" s="1"/>
  <c r="G94" i="2"/>
  <c r="G82" i="2"/>
  <c r="H83" i="2" s="1"/>
  <c r="G84" i="2"/>
  <c r="G72" i="2"/>
  <c r="H73" i="2" s="1"/>
  <c r="G74" i="2"/>
  <c r="G62" i="2"/>
  <c r="H63" i="2" s="1"/>
  <c r="G64" i="2"/>
  <c r="G54" i="2"/>
  <c r="G52" i="2"/>
  <c r="H53" i="2" s="1"/>
  <c r="G42" i="2"/>
  <c r="H43" i="2" s="1"/>
  <c r="G44" i="2"/>
  <c r="G32" i="2"/>
  <c r="H33" i="2" s="1"/>
  <c r="G34" i="2"/>
  <c r="H12" i="2"/>
  <c r="I13" i="2" s="1"/>
  <c r="I14" i="2" s="1"/>
  <c r="P24" i="10" l="1"/>
  <c r="P22" i="10"/>
  <c r="Q23" i="10"/>
  <c r="P34" i="10"/>
  <c r="P32" i="10"/>
  <c r="Q33" i="10" s="1"/>
  <c r="P52" i="10"/>
  <c r="Q53" i="10" s="1"/>
  <c r="P54" i="10"/>
  <c r="P132" i="10"/>
  <c r="P130" i="10"/>
  <c r="Q131" i="10"/>
  <c r="P162" i="10"/>
  <c r="Q161" i="10"/>
  <c r="P160" i="10"/>
  <c r="P152" i="10"/>
  <c r="P150" i="10"/>
  <c r="Q151" i="10"/>
  <c r="P74" i="10"/>
  <c r="P72" i="10"/>
  <c r="Q73" i="10" s="1"/>
  <c r="P82" i="10"/>
  <c r="P84" i="10"/>
  <c r="Q83" i="10"/>
  <c r="P192" i="10"/>
  <c r="P190" i="10"/>
  <c r="Q191" i="10"/>
  <c r="P64" i="10"/>
  <c r="P62" i="10"/>
  <c r="Q63" i="10"/>
  <c r="Q93" i="10"/>
  <c r="P94" i="10"/>
  <c r="P92" i="10"/>
  <c r="P44" i="10"/>
  <c r="P42" i="10"/>
  <c r="Q43" i="10" s="1"/>
  <c r="P180" i="10"/>
  <c r="Q181" i="10"/>
  <c r="P182" i="10"/>
  <c r="P122" i="10"/>
  <c r="P120" i="10"/>
  <c r="Q121" i="10"/>
  <c r="Q14" i="10"/>
  <c r="Q12" i="10"/>
  <c r="R13" i="10" s="1"/>
  <c r="P112" i="10"/>
  <c r="P110" i="10"/>
  <c r="Q111" i="10"/>
  <c r="P172" i="10"/>
  <c r="P170" i="10"/>
  <c r="Q171" i="10"/>
  <c r="P142" i="10"/>
  <c r="Q141" i="10"/>
  <c r="P140" i="10"/>
  <c r="H24" i="2"/>
  <c r="H22" i="2"/>
  <c r="I23" i="2" s="1"/>
  <c r="H180" i="2"/>
  <c r="I181" i="2" s="1"/>
  <c r="I182" i="2" s="1"/>
  <c r="H192" i="2"/>
  <c r="H92" i="2"/>
  <c r="I93" i="2" s="1"/>
  <c r="I92" i="2" s="1"/>
  <c r="J93" i="2" s="1"/>
  <c r="H94" i="2"/>
  <c r="G170" i="2"/>
  <c r="H171" i="2" s="1"/>
  <c r="G172" i="2"/>
  <c r="H112" i="2"/>
  <c r="H110" i="2"/>
  <c r="I111" i="2" s="1"/>
  <c r="I192" i="2"/>
  <c r="I190" i="2"/>
  <c r="J191" i="2" s="1"/>
  <c r="I162" i="2"/>
  <c r="I160" i="2"/>
  <c r="J161" i="2" s="1"/>
  <c r="H152" i="2"/>
  <c r="H150" i="2"/>
  <c r="I151" i="2" s="1"/>
  <c r="H140" i="2"/>
  <c r="I141" i="2" s="1"/>
  <c r="H142" i="2"/>
  <c r="H130" i="2"/>
  <c r="I131" i="2" s="1"/>
  <c r="H132" i="2"/>
  <c r="H122" i="2"/>
  <c r="H120" i="2"/>
  <c r="I121" i="2" s="1"/>
  <c r="H84" i="2"/>
  <c r="H82" i="2"/>
  <c r="I83" i="2" s="1"/>
  <c r="H74" i="2"/>
  <c r="H72" i="2"/>
  <c r="I73" i="2" s="1"/>
  <c r="H64" i="2"/>
  <c r="H62" i="2"/>
  <c r="I63" i="2" s="1"/>
  <c r="H52" i="2"/>
  <c r="I53" i="2" s="1"/>
  <c r="H54" i="2"/>
  <c r="H44" i="2"/>
  <c r="H42" i="2"/>
  <c r="I43" i="2" s="1"/>
  <c r="H34" i="2"/>
  <c r="H32" i="2"/>
  <c r="I33" i="2" s="1"/>
  <c r="I12" i="2"/>
  <c r="J13" i="2" s="1"/>
  <c r="J14" i="2" s="1"/>
  <c r="R12" i="10" l="1"/>
  <c r="R14" i="10"/>
  <c r="S13" i="10"/>
  <c r="Q44" i="10"/>
  <c r="Q42" i="10"/>
  <c r="R43" i="10" s="1"/>
  <c r="R53" i="10"/>
  <c r="Q54" i="10"/>
  <c r="Q52" i="10"/>
  <c r="Q34" i="10"/>
  <c r="Q32" i="10"/>
  <c r="R33" i="10"/>
  <c r="Q74" i="10"/>
  <c r="Q72" i="10"/>
  <c r="R73" i="10"/>
  <c r="R181" i="10"/>
  <c r="Q182" i="10"/>
  <c r="Q180" i="10"/>
  <c r="Q62" i="10"/>
  <c r="R63" i="10" s="1"/>
  <c r="Q64" i="10"/>
  <c r="Q162" i="10"/>
  <c r="Q160" i="10"/>
  <c r="R161" i="10"/>
  <c r="R141" i="10"/>
  <c r="Q140" i="10"/>
  <c r="Q142" i="10"/>
  <c r="Q132" i="10"/>
  <c r="Q130" i="10"/>
  <c r="R131" i="10" s="1"/>
  <c r="R191" i="10"/>
  <c r="Q190" i="10"/>
  <c r="Q192" i="10"/>
  <c r="Q24" i="10"/>
  <c r="Q22" i="10"/>
  <c r="R23" i="10" s="1"/>
  <c r="Q112" i="10"/>
  <c r="Q110" i="10"/>
  <c r="R111" i="10"/>
  <c r="R83" i="10"/>
  <c r="Q82" i="10"/>
  <c r="Q84" i="10"/>
  <c r="Q94" i="10"/>
  <c r="Q92" i="10"/>
  <c r="R93" i="10" s="1"/>
  <c r="R171" i="10"/>
  <c r="Q170" i="10"/>
  <c r="Q172" i="10"/>
  <c r="Q120" i="10"/>
  <c r="R121" i="10" s="1"/>
  <c r="Q122" i="10"/>
  <c r="R151" i="10"/>
  <c r="Q152" i="10"/>
  <c r="Q150" i="10"/>
  <c r="I24" i="2"/>
  <c r="I22" i="2"/>
  <c r="J23" i="2" s="1"/>
  <c r="I94" i="2"/>
  <c r="I180" i="2"/>
  <c r="J181" i="2" s="1"/>
  <c r="J182" i="2" s="1"/>
  <c r="H170" i="2"/>
  <c r="I171" i="2" s="1"/>
  <c r="H172" i="2"/>
  <c r="I112" i="2"/>
  <c r="I110" i="2"/>
  <c r="J111" i="2" s="1"/>
  <c r="J190" i="2"/>
  <c r="K191" i="2" s="1"/>
  <c r="J192" i="2"/>
  <c r="J160" i="2"/>
  <c r="K161" i="2" s="1"/>
  <c r="J162" i="2"/>
  <c r="I152" i="2"/>
  <c r="I150" i="2"/>
  <c r="J151" i="2" s="1"/>
  <c r="I142" i="2"/>
  <c r="I140" i="2"/>
  <c r="J141" i="2" s="1"/>
  <c r="I132" i="2"/>
  <c r="I130" i="2"/>
  <c r="J131" i="2" s="1"/>
  <c r="I122" i="2"/>
  <c r="I120" i="2"/>
  <c r="J121" i="2" s="1"/>
  <c r="J92" i="2"/>
  <c r="K93" i="2" s="1"/>
  <c r="J94" i="2"/>
  <c r="I84" i="2"/>
  <c r="I82" i="2"/>
  <c r="J83" i="2" s="1"/>
  <c r="I74" i="2"/>
  <c r="I72" i="2"/>
  <c r="J73" i="2" s="1"/>
  <c r="I64" i="2"/>
  <c r="I62" i="2"/>
  <c r="J63" i="2" s="1"/>
  <c r="I52" i="2"/>
  <c r="J53" i="2" s="1"/>
  <c r="I54" i="2"/>
  <c r="I44" i="2"/>
  <c r="I42" i="2"/>
  <c r="J43" i="2" s="1"/>
  <c r="I34" i="2"/>
  <c r="I32" i="2"/>
  <c r="J33" i="2" s="1"/>
  <c r="J12" i="2"/>
  <c r="K13" i="2" s="1"/>
  <c r="K14" i="2" s="1"/>
  <c r="R94" i="10" l="1"/>
  <c r="R92" i="10"/>
  <c r="S93" i="10" s="1"/>
  <c r="R24" i="10"/>
  <c r="R22" i="10"/>
  <c r="S23" i="10" s="1"/>
  <c r="S43" i="10"/>
  <c r="R44" i="10"/>
  <c r="R42" i="10"/>
  <c r="R122" i="10"/>
  <c r="R120" i="10"/>
  <c r="S121" i="10"/>
  <c r="R130" i="10"/>
  <c r="S131" i="10"/>
  <c r="R132" i="10"/>
  <c r="S63" i="10"/>
  <c r="R62" i="10"/>
  <c r="R64" i="10"/>
  <c r="R82" i="10"/>
  <c r="S83" i="10" s="1"/>
  <c r="R84" i="10"/>
  <c r="R180" i="10"/>
  <c r="S181" i="10"/>
  <c r="R182" i="10"/>
  <c r="R110" i="10"/>
  <c r="S111" i="10"/>
  <c r="R112" i="10"/>
  <c r="S73" i="10"/>
  <c r="R72" i="10"/>
  <c r="R74" i="10"/>
  <c r="S33" i="10"/>
  <c r="R34" i="10"/>
  <c r="R32" i="10"/>
  <c r="S14" i="10"/>
  <c r="S12" i="10"/>
  <c r="T13" i="10" s="1"/>
  <c r="R162" i="10"/>
  <c r="S161" i="10"/>
  <c r="R160" i="10"/>
  <c r="R192" i="10"/>
  <c r="S191" i="10"/>
  <c r="R190" i="10"/>
  <c r="S151" i="10"/>
  <c r="R152" i="10"/>
  <c r="R150" i="10"/>
  <c r="R54" i="10"/>
  <c r="R52" i="10"/>
  <c r="S53" i="10" s="1"/>
  <c r="S171" i="10"/>
  <c r="R172" i="10"/>
  <c r="R170" i="10"/>
  <c r="S141" i="10"/>
  <c r="R142" i="10"/>
  <c r="R140" i="10"/>
  <c r="J24" i="2"/>
  <c r="J22" i="2"/>
  <c r="K23" i="2" s="1"/>
  <c r="J180" i="2"/>
  <c r="K181" i="2" s="1"/>
  <c r="K182" i="2" s="1"/>
  <c r="J112" i="2"/>
  <c r="J110" i="2"/>
  <c r="K111" i="2" s="1"/>
  <c r="I170" i="2"/>
  <c r="J171" i="2" s="1"/>
  <c r="I172" i="2"/>
  <c r="K190" i="2"/>
  <c r="L191" i="2" s="1"/>
  <c r="K192" i="2"/>
  <c r="K160" i="2"/>
  <c r="L161" i="2" s="1"/>
  <c r="K162" i="2"/>
  <c r="J150" i="2"/>
  <c r="K151" i="2" s="1"/>
  <c r="J152" i="2"/>
  <c r="J140" i="2"/>
  <c r="K141" i="2" s="1"/>
  <c r="J142" i="2"/>
  <c r="J130" i="2"/>
  <c r="K131" i="2" s="1"/>
  <c r="J132" i="2"/>
  <c r="J120" i="2"/>
  <c r="K121" i="2" s="1"/>
  <c r="J122" i="2"/>
  <c r="K92" i="2"/>
  <c r="L93" i="2" s="1"/>
  <c r="K94" i="2"/>
  <c r="J82" i="2"/>
  <c r="K83" i="2" s="1"/>
  <c r="J84" i="2"/>
  <c r="J72" i="2"/>
  <c r="K73" i="2" s="1"/>
  <c r="J74" i="2"/>
  <c r="J62" i="2"/>
  <c r="K63" i="2" s="1"/>
  <c r="J64" i="2"/>
  <c r="J54" i="2"/>
  <c r="J52" i="2"/>
  <c r="K53" i="2" s="1"/>
  <c r="J42" i="2"/>
  <c r="K43" i="2" s="1"/>
  <c r="J44" i="2"/>
  <c r="J32" i="2"/>
  <c r="K33" i="2" s="1"/>
  <c r="J34" i="2"/>
  <c r="K12" i="2"/>
  <c r="L13" i="2" s="1"/>
  <c r="L14" i="2" s="1"/>
  <c r="T14" i="10" l="1"/>
  <c r="T12" i="10"/>
  <c r="U13" i="10" s="1"/>
  <c r="S24" i="10"/>
  <c r="S22" i="10"/>
  <c r="T23" i="10" s="1"/>
  <c r="S54" i="10"/>
  <c r="S52" i="10"/>
  <c r="T53" i="10" s="1"/>
  <c r="S94" i="10"/>
  <c r="S92" i="10"/>
  <c r="T93" i="10"/>
  <c r="S82" i="10"/>
  <c r="S84" i="10"/>
  <c r="T83" i="10"/>
  <c r="T131" i="10"/>
  <c r="S132" i="10"/>
  <c r="S130" i="10"/>
  <c r="S120" i="10"/>
  <c r="T121" i="10"/>
  <c r="S122" i="10"/>
  <c r="S64" i="10"/>
  <c r="S62" i="10"/>
  <c r="T63" i="10" s="1"/>
  <c r="S34" i="10"/>
  <c r="S32" i="10"/>
  <c r="T33" i="10" s="1"/>
  <c r="T181" i="10"/>
  <c r="S182" i="10"/>
  <c r="S180" i="10"/>
  <c r="T43" i="10"/>
  <c r="S44" i="10"/>
  <c r="S42" i="10"/>
  <c r="T161" i="10"/>
  <c r="S160" i="10"/>
  <c r="S162" i="10"/>
  <c r="T141" i="10"/>
  <c r="S140" i="10"/>
  <c r="S142" i="10"/>
  <c r="S74" i="10"/>
  <c r="S72" i="10"/>
  <c r="T73" i="10"/>
  <c r="T151" i="10"/>
  <c r="S150" i="10"/>
  <c r="S152" i="10"/>
  <c r="S112" i="10"/>
  <c r="S110" i="10"/>
  <c r="T111" i="10"/>
  <c r="S172" i="10"/>
  <c r="S170" i="10"/>
  <c r="T171" i="10"/>
  <c r="S190" i="10"/>
  <c r="T191" i="10"/>
  <c r="S192" i="10"/>
  <c r="K24" i="2"/>
  <c r="K180" i="2"/>
  <c r="L181" i="2" s="1"/>
  <c r="L182" i="2" s="1"/>
  <c r="K22" i="2"/>
  <c r="L23" i="2" s="1"/>
  <c r="J170" i="2"/>
  <c r="K171" i="2" s="1"/>
  <c r="J172" i="2"/>
  <c r="K112" i="2"/>
  <c r="K110" i="2"/>
  <c r="L111" i="2" s="1"/>
  <c r="L192" i="2"/>
  <c r="L190" i="2"/>
  <c r="M191" i="2" s="1"/>
  <c r="L162" i="2"/>
  <c r="L160" i="2"/>
  <c r="M161" i="2" s="1"/>
  <c r="K150" i="2"/>
  <c r="L151" i="2" s="1"/>
  <c r="K152" i="2"/>
  <c r="K140" i="2"/>
  <c r="L141" i="2" s="1"/>
  <c r="K142" i="2"/>
  <c r="K130" i="2"/>
  <c r="L131" i="2" s="1"/>
  <c r="K132" i="2"/>
  <c r="K120" i="2"/>
  <c r="L121" i="2" s="1"/>
  <c r="K122" i="2"/>
  <c r="L94" i="2"/>
  <c r="L92" i="2"/>
  <c r="M93" i="2" s="1"/>
  <c r="K82" i="2"/>
  <c r="L83" i="2" s="1"/>
  <c r="K84" i="2"/>
  <c r="K72" i="2"/>
  <c r="L73" i="2" s="1"/>
  <c r="K74" i="2"/>
  <c r="K62" i="2"/>
  <c r="L63" i="2" s="1"/>
  <c r="K64" i="2"/>
  <c r="K54" i="2"/>
  <c r="K52" i="2"/>
  <c r="L53" i="2" s="1"/>
  <c r="K42" i="2"/>
  <c r="L43" i="2" s="1"/>
  <c r="K44" i="2"/>
  <c r="K32" i="2"/>
  <c r="L33" i="2" s="1"/>
  <c r="K34" i="2"/>
  <c r="L12" i="2"/>
  <c r="M13" i="2" s="1"/>
  <c r="M14" i="2" s="1"/>
  <c r="T34" i="10" l="1"/>
  <c r="T32" i="10"/>
  <c r="U33" i="10" s="1"/>
  <c r="T54" i="10"/>
  <c r="T52" i="10"/>
  <c r="U53" i="10" s="1"/>
  <c r="U63" i="10"/>
  <c r="T64" i="10"/>
  <c r="T62" i="10"/>
  <c r="T24" i="10"/>
  <c r="T22" i="10"/>
  <c r="U23" i="10" s="1"/>
  <c r="U12" i="10"/>
  <c r="V13" i="10"/>
  <c r="U14" i="10"/>
  <c r="T130" i="10"/>
  <c r="U131" i="10" s="1"/>
  <c r="T132" i="10"/>
  <c r="T192" i="10"/>
  <c r="U191" i="10"/>
  <c r="T190" i="10"/>
  <c r="T142" i="10"/>
  <c r="T140" i="10"/>
  <c r="U141" i="10"/>
  <c r="T182" i="10"/>
  <c r="T180" i="10"/>
  <c r="U181" i="10"/>
  <c r="T122" i="10"/>
  <c r="T120" i="10"/>
  <c r="U121" i="10" s="1"/>
  <c r="T94" i="10"/>
  <c r="U93" i="10"/>
  <c r="T92" i="10"/>
  <c r="T84" i="10"/>
  <c r="T82" i="10"/>
  <c r="U83" i="10" s="1"/>
  <c r="T44" i="10"/>
  <c r="T42" i="10"/>
  <c r="U43" i="10" s="1"/>
  <c r="U111" i="10"/>
  <c r="T110" i="10"/>
  <c r="T112" i="10"/>
  <c r="U171" i="10"/>
  <c r="T172" i="10"/>
  <c r="T170" i="10"/>
  <c r="T152" i="10"/>
  <c r="U151" i="10"/>
  <c r="T150" i="10"/>
  <c r="T74" i="10"/>
  <c r="T72" i="10"/>
  <c r="U73" i="10" s="1"/>
  <c r="T162" i="10"/>
  <c r="T160" i="10"/>
  <c r="U161" i="10"/>
  <c r="L180" i="2"/>
  <c r="M181" i="2" s="1"/>
  <c r="M182" i="2" s="1"/>
  <c r="L24" i="2"/>
  <c r="L22" i="2"/>
  <c r="M23" i="2" s="1"/>
  <c r="K170" i="2"/>
  <c r="L171" i="2" s="1"/>
  <c r="K172" i="2"/>
  <c r="L112" i="2"/>
  <c r="L110" i="2"/>
  <c r="M111" i="2" s="1"/>
  <c r="M192" i="2"/>
  <c r="M190" i="2"/>
  <c r="N191" i="2" s="1"/>
  <c r="M180" i="2"/>
  <c r="N181" i="2" s="1"/>
  <c r="M162" i="2"/>
  <c r="M160" i="2"/>
  <c r="N161" i="2" s="1"/>
  <c r="L150" i="2"/>
  <c r="M151" i="2" s="1"/>
  <c r="L152" i="2"/>
  <c r="L142" i="2"/>
  <c r="L140" i="2"/>
  <c r="M141" i="2" s="1"/>
  <c r="L132" i="2"/>
  <c r="L130" i="2"/>
  <c r="M131" i="2" s="1"/>
  <c r="L120" i="2"/>
  <c r="M121" i="2" s="1"/>
  <c r="L122" i="2"/>
  <c r="M94" i="2"/>
  <c r="M92" i="2"/>
  <c r="N93" i="2" s="1"/>
  <c r="L82" i="2"/>
  <c r="M83" i="2" s="1"/>
  <c r="L84" i="2"/>
  <c r="L74" i="2"/>
  <c r="L72" i="2"/>
  <c r="M73" i="2" s="1"/>
  <c r="L62" i="2"/>
  <c r="M63" i="2" s="1"/>
  <c r="L64" i="2"/>
  <c r="L52" i="2"/>
  <c r="M53" i="2" s="1"/>
  <c r="L54" i="2"/>
  <c r="L44" i="2"/>
  <c r="L42" i="2"/>
  <c r="M43" i="2" s="1"/>
  <c r="L34" i="2"/>
  <c r="L32" i="2"/>
  <c r="M33" i="2" s="1"/>
  <c r="M12" i="2"/>
  <c r="N13" i="2" s="1"/>
  <c r="N14" i="2" s="1"/>
  <c r="U132" i="10" l="1"/>
  <c r="U130" i="10"/>
  <c r="V131" i="10" s="1"/>
  <c r="U44" i="10"/>
  <c r="U42" i="10"/>
  <c r="V43" i="10"/>
  <c r="U84" i="10"/>
  <c r="V83" i="10"/>
  <c r="U82" i="10"/>
  <c r="U54" i="10"/>
  <c r="U52" i="10"/>
  <c r="V53" i="10"/>
  <c r="U74" i="10"/>
  <c r="U72" i="10"/>
  <c r="V73" i="10" s="1"/>
  <c r="V33" i="10"/>
  <c r="U34" i="10"/>
  <c r="U32" i="10"/>
  <c r="U120" i="10"/>
  <c r="V121" i="10"/>
  <c r="U122" i="10"/>
  <c r="U24" i="10"/>
  <c r="U22" i="10"/>
  <c r="V23" i="10"/>
  <c r="U110" i="10"/>
  <c r="V111" i="10" s="1"/>
  <c r="U112" i="10"/>
  <c r="U92" i="10"/>
  <c r="U94" i="10"/>
  <c r="V93" i="10"/>
  <c r="U142" i="10"/>
  <c r="V141" i="10"/>
  <c r="U140" i="10"/>
  <c r="V161" i="10"/>
  <c r="U162" i="10"/>
  <c r="U160" i="10"/>
  <c r="V14" i="10"/>
  <c r="V12" i="10"/>
  <c r="W13" i="10"/>
  <c r="U192" i="10"/>
  <c r="V191" i="10"/>
  <c r="U190" i="10"/>
  <c r="U152" i="10"/>
  <c r="V151" i="10"/>
  <c r="U150" i="10"/>
  <c r="U64" i="10"/>
  <c r="U62" i="10"/>
  <c r="V63" i="10"/>
  <c r="V171" i="10"/>
  <c r="U172" i="10"/>
  <c r="U170" i="10"/>
  <c r="U182" i="10"/>
  <c r="U180" i="10"/>
  <c r="V181" i="10"/>
  <c r="M24" i="2"/>
  <c r="M22" i="2"/>
  <c r="N23" i="2" s="1"/>
  <c r="L172" i="2"/>
  <c r="L170" i="2"/>
  <c r="M171" i="2" s="1"/>
  <c r="M112" i="2"/>
  <c r="M110" i="2"/>
  <c r="N111" i="2" s="1"/>
  <c r="N190" i="2"/>
  <c r="O191" i="2" s="1"/>
  <c r="N192" i="2"/>
  <c r="N180" i="2"/>
  <c r="O181" i="2" s="1"/>
  <c r="N182" i="2"/>
  <c r="N160" i="2"/>
  <c r="O161" i="2" s="1"/>
  <c r="N162" i="2"/>
  <c r="M152" i="2"/>
  <c r="M150" i="2"/>
  <c r="N151" i="2" s="1"/>
  <c r="M142" i="2"/>
  <c r="M140" i="2"/>
  <c r="N141" i="2" s="1"/>
  <c r="M132" i="2"/>
  <c r="M130" i="2"/>
  <c r="N131" i="2" s="1"/>
  <c r="M122" i="2"/>
  <c r="M120" i="2"/>
  <c r="N121" i="2" s="1"/>
  <c r="N92" i="2"/>
  <c r="O93" i="2" s="1"/>
  <c r="N94" i="2"/>
  <c r="M84" i="2"/>
  <c r="M82" i="2"/>
  <c r="N83" i="2" s="1"/>
  <c r="M74" i="2"/>
  <c r="M72" i="2"/>
  <c r="N73" i="2" s="1"/>
  <c r="M64" i="2"/>
  <c r="M62" i="2"/>
  <c r="N63" i="2" s="1"/>
  <c r="M52" i="2"/>
  <c r="N53" i="2" s="1"/>
  <c r="M54" i="2"/>
  <c r="M44" i="2"/>
  <c r="M42" i="2"/>
  <c r="N43" i="2" s="1"/>
  <c r="M34" i="2"/>
  <c r="M32" i="2"/>
  <c r="N33" i="2" s="1"/>
  <c r="N12" i="2"/>
  <c r="O13" i="2" s="1"/>
  <c r="O14" i="2" s="1"/>
  <c r="V112" i="10" l="1"/>
  <c r="V110" i="10"/>
  <c r="W111" i="10"/>
  <c r="V74" i="10"/>
  <c r="V72" i="10"/>
  <c r="W73" i="10"/>
  <c r="V130" i="10"/>
  <c r="W131" i="10" s="1"/>
  <c r="V132" i="10"/>
  <c r="V84" i="10"/>
  <c r="V82" i="10"/>
  <c r="W83" i="10" s="1"/>
  <c r="W14" i="10"/>
  <c r="W12" i="10"/>
  <c r="X13" i="10" s="1"/>
  <c r="V94" i="10"/>
  <c r="V92" i="10"/>
  <c r="W93" i="10" s="1"/>
  <c r="W43" i="10"/>
  <c r="V44" i="10"/>
  <c r="V42" i="10"/>
  <c r="W141" i="10"/>
  <c r="V142" i="10"/>
  <c r="V140" i="10"/>
  <c r="V34" i="10"/>
  <c r="V32" i="10"/>
  <c r="W33" i="10" s="1"/>
  <c r="V182" i="10"/>
  <c r="V180" i="10"/>
  <c r="W181" i="10"/>
  <c r="W63" i="10"/>
  <c r="V64" i="10"/>
  <c r="V62" i="10"/>
  <c r="V24" i="10"/>
  <c r="V22" i="10"/>
  <c r="W23" i="10"/>
  <c r="V152" i="10"/>
  <c r="W151" i="10"/>
  <c r="V150" i="10"/>
  <c r="V120" i="10"/>
  <c r="W121" i="10" s="1"/>
  <c r="V122" i="10"/>
  <c r="V54" i="10"/>
  <c r="V52" i="10"/>
  <c r="W53" i="10" s="1"/>
  <c r="V162" i="10"/>
  <c r="W161" i="10"/>
  <c r="V160" i="10"/>
  <c r="W171" i="10"/>
  <c r="V172" i="10"/>
  <c r="V170" i="10"/>
  <c r="V192" i="10"/>
  <c r="V190" i="10"/>
  <c r="W191" i="10"/>
  <c r="N24" i="2"/>
  <c r="N22" i="2"/>
  <c r="O23" i="2" s="1"/>
  <c r="M172" i="2"/>
  <c r="M170" i="2"/>
  <c r="N171" i="2" s="1"/>
  <c r="N112" i="2"/>
  <c r="N110" i="2"/>
  <c r="O111" i="2" s="1"/>
  <c r="O190" i="2"/>
  <c r="P191" i="2" s="1"/>
  <c r="O192" i="2"/>
  <c r="O180" i="2"/>
  <c r="P181" i="2" s="1"/>
  <c r="O182" i="2"/>
  <c r="O160" i="2"/>
  <c r="P161" i="2" s="1"/>
  <c r="O162" i="2"/>
  <c r="N150" i="2"/>
  <c r="O151" i="2" s="1"/>
  <c r="N152" i="2"/>
  <c r="N140" i="2"/>
  <c r="O141" i="2" s="1"/>
  <c r="N142" i="2"/>
  <c r="N130" i="2"/>
  <c r="O131" i="2" s="1"/>
  <c r="N132" i="2"/>
  <c r="N120" i="2"/>
  <c r="O121" i="2" s="1"/>
  <c r="N122" i="2"/>
  <c r="O92" i="2"/>
  <c r="P93" i="2" s="1"/>
  <c r="O94" i="2"/>
  <c r="N82" i="2"/>
  <c r="O83" i="2" s="1"/>
  <c r="N84" i="2"/>
  <c r="N72" i="2"/>
  <c r="O73" i="2" s="1"/>
  <c r="N74" i="2"/>
  <c r="N62" i="2"/>
  <c r="O63" i="2" s="1"/>
  <c r="N64" i="2"/>
  <c r="N54" i="2"/>
  <c r="N52" i="2"/>
  <c r="O53" i="2" s="1"/>
  <c r="N42" i="2"/>
  <c r="O43" i="2" s="1"/>
  <c r="N44" i="2"/>
  <c r="N32" i="2"/>
  <c r="O33" i="2" s="1"/>
  <c r="N34" i="2"/>
  <c r="O12" i="2"/>
  <c r="P13" i="2" s="1"/>
  <c r="P14" i="2" s="1"/>
  <c r="W132" i="10" l="1"/>
  <c r="W130" i="10"/>
  <c r="X131" i="10"/>
  <c r="W54" i="10"/>
  <c r="W52" i="10"/>
  <c r="X53" i="10"/>
  <c r="X33" i="10"/>
  <c r="W34" i="10"/>
  <c r="W32" i="10"/>
  <c r="W94" i="10"/>
  <c r="W92" i="10"/>
  <c r="X93" i="10"/>
  <c r="X14" i="10"/>
  <c r="X12" i="10"/>
  <c r="Y13" i="10" s="1"/>
  <c r="X121" i="10"/>
  <c r="W122" i="10"/>
  <c r="W120" i="10"/>
  <c r="W84" i="10"/>
  <c r="W82" i="10"/>
  <c r="X83" i="10" s="1"/>
  <c r="W162" i="10"/>
  <c r="W160" i="10"/>
  <c r="X161" i="10"/>
  <c r="W64" i="10"/>
  <c r="W62" i="10"/>
  <c r="X63" i="10"/>
  <c r="X191" i="10"/>
  <c r="W192" i="10"/>
  <c r="W190" i="10"/>
  <c r="X151" i="10"/>
  <c r="W150" i="10"/>
  <c r="W152" i="10"/>
  <c r="W180" i="10"/>
  <c r="W182" i="10"/>
  <c r="X181" i="10"/>
  <c r="W142" i="10"/>
  <c r="W140" i="10"/>
  <c r="X141" i="10"/>
  <c r="W74" i="10"/>
  <c r="W72" i="10"/>
  <c r="X73" i="10"/>
  <c r="W24" i="10"/>
  <c r="W22" i="10"/>
  <c r="X23" i="10" s="1"/>
  <c r="W112" i="10"/>
  <c r="W110" i="10"/>
  <c r="X111" i="10" s="1"/>
  <c r="W44" i="10"/>
  <c r="W42" i="10"/>
  <c r="X43" i="10"/>
  <c r="X171" i="10"/>
  <c r="W172" i="10"/>
  <c r="W170" i="10"/>
  <c r="O24" i="2"/>
  <c r="O22" i="2"/>
  <c r="P23" i="2" s="1"/>
  <c r="O112" i="2"/>
  <c r="O110" i="2"/>
  <c r="P111" i="2" s="1"/>
  <c r="N172" i="2"/>
  <c r="N170" i="2"/>
  <c r="O171" i="2" s="1"/>
  <c r="P190" i="2"/>
  <c r="Q191" i="2" s="1"/>
  <c r="P192" i="2"/>
  <c r="P182" i="2"/>
  <c r="P180" i="2"/>
  <c r="Q181" i="2" s="1"/>
  <c r="P160" i="2"/>
  <c r="Q161" i="2" s="1"/>
  <c r="P162" i="2"/>
  <c r="O150" i="2"/>
  <c r="P151" i="2" s="1"/>
  <c r="O152" i="2"/>
  <c r="O140" i="2"/>
  <c r="P141" i="2" s="1"/>
  <c r="O142" i="2"/>
  <c r="O130" i="2"/>
  <c r="P131" i="2" s="1"/>
  <c r="O132" i="2"/>
  <c r="O120" i="2"/>
  <c r="P121" i="2" s="1"/>
  <c r="O122" i="2"/>
  <c r="P92" i="2"/>
  <c r="Q93" i="2" s="1"/>
  <c r="P94" i="2"/>
  <c r="O82" i="2"/>
  <c r="P83" i="2" s="1"/>
  <c r="O84" i="2"/>
  <c r="O72" i="2"/>
  <c r="P73" i="2" s="1"/>
  <c r="O74" i="2"/>
  <c r="O62" i="2"/>
  <c r="P63" i="2" s="1"/>
  <c r="O64" i="2"/>
  <c r="O54" i="2"/>
  <c r="O52" i="2"/>
  <c r="P53" i="2" s="1"/>
  <c r="O42" i="2"/>
  <c r="P43" i="2" s="1"/>
  <c r="O44" i="2"/>
  <c r="O32" i="2"/>
  <c r="P33" i="2" s="1"/>
  <c r="O34" i="2"/>
  <c r="P12" i="2"/>
  <c r="Q13" i="2" s="1"/>
  <c r="Q14" i="2" s="1"/>
  <c r="Y14" i="10" l="1"/>
  <c r="Y12" i="10"/>
  <c r="Z13" i="10"/>
  <c r="X112" i="10"/>
  <c r="X110" i="10"/>
  <c r="Y111" i="10" s="1"/>
  <c r="X82" i="10"/>
  <c r="Y83" i="10" s="1"/>
  <c r="X84" i="10"/>
  <c r="X24" i="10"/>
  <c r="X22" i="10"/>
  <c r="Y23" i="10" s="1"/>
  <c r="X122" i="10"/>
  <c r="X120" i="10"/>
  <c r="Y121" i="10" s="1"/>
  <c r="X142" i="10"/>
  <c r="X140" i="10"/>
  <c r="Y141" i="10"/>
  <c r="Y33" i="10"/>
  <c r="X34" i="10"/>
  <c r="X32" i="10"/>
  <c r="X54" i="10"/>
  <c r="X52" i="10"/>
  <c r="Y53" i="10"/>
  <c r="X94" i="10"/>
  <c r="X92" i="10"/>
  <c r="Y93" i="10"/>
  <c r="X132" i="10"/>
  <c r="X130" i="10"/>
  <c r="Y131" i="10"/>
  <c r="Y161" i="10"/>
  <c r="X162" i="10"/>
  <c r="X160" i="10"/>
  <c r="X192" i="10"/>
  <c r="X190" i="10"/>
  <c r="Y191" i="10"/>
  <c r="X152" i="10"/>
  <c r="X150" i="10"/>
  <c r="Y151" i="10"/>
  <c r="X172" i="10"/>
  <c r="X170" i="10"/>
  <c r="Y171" i="10"/>
  <c r="Y181" i="10"/>
  <c r="X182" i="10"/>
  <c r="X180" i="10"/>
  <c r="X44" i="10"/>
  <c r="X42" i="10"/>
  <c r="Y43" i="10" s="1"/>
  <c r="X64" i="10"/>
  <c r="X62" i="10"/>
  <c r="Y63" i="10"/>
  <c r="X74" i="10"/>
  <c r="X72" i="10"/>
  <c r="Y73" i="10"/>
  <c r="P24" i="2"/>
  <c r="P22" i="2"/>
  <c r="Q23" i="2" s="1"/>
  <c r="O170" i="2"/>
  <c r="P171" i="2" s="1"/>
  <c r="O172" i="2"/>
  <c r="P112" i="2"/>
  <c r="P110" i="2"/>
  <c r="Q111" i="2" s="1"/>
  <c r="Q192" i="2"/>
  <c r="Q190" i="2"/>
  <c r="R191" i="2" s="1"/>
  <c r="Q182" i="2"/>
  <c r="Q180" i="2"/>
  <c r="R181" i="2" s="1"/>
  <c r="Q162" i="2"/>
  <c r="Q160" i="2"/>
  <c r="R161" i="2" s="1"/>
  <c r="P152" i="2"/>
  <c r="P150" i="2"/>
  <c r="Q151" i="2" s="1"/>
  <c r="P140" i="2"/>
  <c r="Q141" i="2" s="1"/>
  <c r="P142" i="2"/>
  <c r="P132" i="2"/>
  <c r="P130" i="2"/>
  <c r="Q131" i="2" s="1"/>
  <c r="P122" i="2"/>
  <c r="P120" i="2"/>
  <c r="Q121" i="2" s="1"/>
  <c r="Q94" i="2"/>
  <c r="Q92" i="2"/>
  <c r="R93" i="2" s="1"/>
  <c r="P84" i="2"/>
  <c r="P82" i="2"/>
  <c r="Q83" i="2" s="1"/>
  <c r="P74" i="2"/>
  <c r="P72" i="2"/>
  <c r="Q73" i="2" s="1"/>
  <c r="P64" i="2"/>
  <c r="P62" i="2"/>
  <c r="Q63" i="2" s="1"/>
  <c r="P52" i="2"/>
  <c r="Q53" i="2" s="1"/>
  <c r="P54" i="2"/>
  <c r="P44" i="2"/>
  <c r="P42" i="2"/>
  <c r="Q43" i="2" s="1"/>
  <c r="P34" i="2"/>
  <c r="P32" i="2"/>
  <c r="Q33" i="2" s="1"/>
  <c r="Q12" i="2"/>
  <c r="R13" i="2" s="1"/>
  <c r="R14" i="2" s="1"/>
  <c r="Y84" i="10" l="1"/>
  <c r="Y82" i="10"/>
  <c r="Z83" i="10" s="1"/>
  <c r="Y112" i="10"/>
  <c r="Y110" i="10"/>
  <c r="Z111" i="10"/>
  <c r="Z43" i="10"/>
  <c r="Y44" i="10"/>
  <c r="Y42" i="10"/>
  <c r="Y122" i="10"/>
  <c r="Y120" i="10"/>
  <c r="Z121" i="10" s="1"/>
  <c r="Y24" i="10"/>
  <c r="Y22" i="10"/>
  <c r="Z23" i="10"/>
  <c r="Z161" i="10"/>
  <c r="Y162" i="10"/>
  <c r="Y160" i="10"/>
  <c r="Z53" i="10"/>
  <c r="Y54" i="10"/>
  <c r="Y52" i="10"/>
  <c r="Z12" i="10"/>
  <c r="AA13" i="10" s="1"/>
  <c r="Z14" i="10"/>
  <c r="Y132" i="10"/>
  <c r="Y130" i="10"/>
  <c r="Z131" i="10" s="1"/>
  <c r="Y192" i="10"/>
  <c r="Z191" i="10"/>
  <c r="Y190" i="10"/>
  <c r="Z141" i="10"/>
  <c r="Y140" i="10"/>
  <c r="Y142" i="10"/>
  <c r="Y152" i="10"/>
  <c r="Y150" i="10"/>
  <c r="Z151" i="10"/>
  <c r="Y74" i="10"/>
  <c r="Y72" i="10"/>
  <c r="Z73" i="10"/>
  <c r="Y64" i="10"/>
  <c r="Y62" i="10"/>
  <c r="Z63" i="10"/>
  <c r="Z181" i="10"/>
  <c r="Y182" i="10"/>
  <c r="Y180" i="10"/>
  <c r="Y94" i="10"/>
  <c r="Y92" i="10"/>
  <c r="Z93" i="10"/>
  <c r="Y34" i="10"/>
  <c r="Y32" i="10"/>
  <c r="Z33" i="10"/>
  <c r="Y172" i="10"/>
  <c r="Z171" i="10"/>
  <c r="Y170" i="10"/>
  <c r="Q24" i="2"/>
  <c r="Q22" i="2"/>
  <c r="R23" i="2" s="1"/>
  <c r="P170" i="2"/>
  <c r="Q171" i="2" s="1"/>
  <c r="P172" i="2"/>
  <c r="Q112" i="2"/>
  <c r="Q110" i="2"/>
  <c r="R111" i="2" s="1"/>
  <c r="R190" i="2"/>
  <c r="S191" i="2"/>
  <c r="R192" i="2"/>
  <c r="R180" i="2"/>
  <c r="S181" i="2" s="1"/>
  <c r="R182" i="2"/>
  <c r="R160" i="2"/>
  <c r="S161" i="2" s="1"/>
  <c r="R162" i="2"/>
  <c r="Q152" i="2"/>
  <c r="Q150" i="2"/>
  <c r="R151" i="2" s="1"/>
  <c r="Q142" i="2"/>
  <c r="Q140" i="2"/>
  <c r="R141" i="2" s="1"/>
  <c r="Q132" i="2"/>
  <c r="Q130" i="2"/>
  <c r="R131" i="2" s="1"/>
  <c r="Q122" i="2"/>
  <c r="Q120" i="2"/>
  <c r="R121" i="2" s="1"/>
  <c r="R92" i="2"/>
  <c r="S93" i="2" s="1"/>
  <c r="R94" i="2"/>
  <c r="Q84" i="2"/>
  <c r="Q82" i="2"/>
  <c r="R83" i="2" s="1"/>
  <c r="Q74" i="2"/>
  <c r="Q72" i="2"/>
  <c r="R73" i="2" s="1"/>
  <c r="Q64" i="2"/>
  <c r="Q62" i="2"/>
  <c r="R63" i="2" s="1"/>
  <c r="Q52" i="2"/>
  <c r="R53" i="2" s="1"/>
  <c r="Q54" i="2"/>
  <c r="Q44" i="2"/>
  <c r="Q42" i="2"/>
  <c r="R43" i="2" s="1"/>
  <c r="Q34" i="2"/>
  <c r="Q32" i="2"/>
  <c r="R33" i="2" s="1"/>
  <c r="R12" i="2"/>
  <c r="S13" i="2" s="1"/>
  <c r="S14" i="2" s="1"/>
  <c r="Z130" i="10" l="1"/>
  <c r="AA131" i="10"/>
  <c r="Z132" i="10"/>
  <c r="AA14" i="10"/>
  <c r="AA12" i="10"/>
  <c r="AB13" i="10"/>
  <c r="Z122" i="10"/>
  <c r="Z120" i="10"/>
  <c r="AA121" i="10" s="1"/>
  <c r="Z84" i="10"/>
  <c r="Z82" i="10"/>
  <c r="AA83" i="10" s="1"/>
  <c r="Z112" i="10"/>
  <c r="Z110" i="10"/>
  <c r="AA111" i="10"/>
  <c r="Z170" i="10"/>
  <c r="AA171" i="10"/>
  <c r="Z172" i="10"/>
  <c r="AA191" i="10"/>
  <c r="Z190" i="10"/>
  <c r="Z192" i="10"/>
  <c r="Z92" i="10"/>
  <c r="AA93" i="10" s="1"/>
  <c r="Z94" i="10"/>
  <c r="AA141" i="10"/>
  <c r="Z142" i="10"/>
  <c r="Z140" i="10"/>
  <c r="Z162" i="10"/>
  <c r="Z160" i="10"/>
  <c r="AA161" i="10"/>
  <c r="AA73" i="10"/>
  <c r="Z74" i="10"/>
  <c r="Z72" i="10"/>
  <c r="Z24" i="10"/>
  <c r="Z22" i="10"/>
  <c r="AA23" i="10" s="1"/>
  <c r="Z42" i="10"/>
  <c r="AA43" i="10" s="1"/>
  <c r="Z44" i="10"/>
  <c r="AA151" i="10"/>
  <c r="Z152" i="10"/>
  <c r="Z150" i="10"/>
  <c r="Z32" i="10"/>
  <c r="AA33" i="10" s="1"/>
  <c r="Z34" i="10"/>
  <c r="Z180" i="10"/>
  <c r="Z182" i="10"/>
  <c r="AA181" i="10"/>
  <c r="Z52" i="10"/>
  <c r="AA53" i="10" s="1"/>
  <c r="Z54" i="10"/>
  <c r="Z64" i="10"/>
  <c r="Z62" i="10"/>
  <c r="AA63" i="10" s="1"/>
  <c r="R24" i="2"/>
  <c r="R22" i="2"/>
  <c r="S23" i="2" s="1"/>
  <c r="Q170" i="2"/>
  <c r="R171" i="2" s="1"/>
  <c r="Q172" i="2"/>
  <c r="R112" i="2"/>
  <c r="R110" i="2"/>
  <c r="S111" i="2" s="1"/>
  <c r="S190" i="2"/>
  <c r="T191" i="2" s="1"/>
  <c r="S192" i="2"/>
  <c r="S180" i="2"/>
  <c r="T181" i="2" s="1"/>
  <c r="S182" i="2"/>
  <c r="S160" i="2"/>
  <c r="T161" i="2" s="1"/>
  <c r="S162" i="2"/>
  <c r="R150" i="2"/>
  <c r="S151" i="2" s="1"/>
  <c r="R152" i="2"/>
  <c r="R140" i="2"/>
  <c r="S141" i="2" s="1"/>
  <c r="R142" i="2"/>
  <c r="R130" i="2"/>
  <c r="S131" i="2" s="1"/>
  <c r="R132" i="2"/>
  <c r="R120" i="2"/>
  <c r="S121" i="2" s="1"/>
  <c r="R122" i="2"/>
  <c r="S92" i="2"/>
  <c r="T93" i="2" s="1"/>
  <c r="S94" i="2"/>
  <c r="R82" i="2"/>
  <c r="S83" i="2" s="1"/>
  <c r="R84" i="2"/>
  <c r="R72" i="2"/>
  <c r="S73" i="2" s="1"/>
  <c r="R74" i="2"/>
  <c r="R62" i="2"/>
  <c r="S63" i="2" s="1"/>
  <c r="R64" i="2"/>
  <c r="R54" i="2"/>
  <c r="R52" i="2"/>
  <c r="S53" i="2" s="1"/>
  <c r="R42" i="2"/>
  <c r="S43" i="2" s="1"/>
  <c r="R44" i="2"/>
  <c r="R32" i="2"/>
  <c r="S33" i="2" s="1"/>
  <c r="R34" i="2"/>
  <c r="S12" i="2"/>
  <c r="T13" i="2" s="1"/>
  <c r="T14" i="2" s="1"/>
  <c r="AA24" i="10" l="1"/>
  <c r="AA22" i="10"/>
  <c r="AB23" i="10" s="1"/>
  <c r="AA120" i="10"/>
  <c r="AA122" i="10"/>
  <c r="AB121" i="10"/>
  <c r="AA62" i="10"/>
  <c r="AB63" i="10" s="1"/>
  <c r="AA64" i="10"/>
  <c r="AA32" i="10"/>
  <c r="AB33" i="10" s="1"/>
  <c r="AA34" i="10"/>
  <c r="AA94" i="10"/>
  <c r="AA92" i="10"/>
  <c r="AB93" i="10"/>
  <c r="AA54" i="10"/>
  <c r="AA52" i="10"/>
  <c r="AB53" i="10"/>
  <c r="AA82" i="10"/>
  <c r="AB83" i="10" s="1"/>
  <c r="AA84" i="10"/>
  <c r="AA42" i="10"/>
  <c r="AB43" i="10" s="1"/>
  <c r="AA44" i="10"/>
  <c r="AB181" i="10"/>
  <c r="AA182" i="10"/>
  <c r="AA180" i="10"/>
  <c r="AA150" i="10"/>
  <c r="AB151" i="10"/>
  <c r="AA152" i="10"/>
  <c r="AB161" i="10"/>
  <c r="AA160" i="10"/>
  <c r="AA162" i="10"/>
  <c r="AB12" i="10"/>
  <c r="AC13" i="10" s="1"/>
  <c r="AB14" i="10"/>
  <c r="AA74" i="10"/>
  <c r="AA72" i="10"/>
  <c r="AB73" i="10"/>
  <c r="AA110" i="10"/>
  <c r="AB111" i="10" s="1"/>
  <c r="AA112" i="10"/>
  <c r="AB191" i="10"/>
  <c r="AA190" i="10"/>
  <c r="AA192" i="10"/>
  <c r="AA130" i="10"/>
  <c r="AB131" i="10" s="1"/>
  <c r="AA132" i="10"/>
  <c r="AB141" i="10"/>
  <c r="AA140" i="10"/>
  <c r="AA142" i="10"/>
  <c r="AA170" i="10"/>
  <c r="AA172" i="10"/>
  <c r="AB171" i="10"/>
  <c r="S24" i="2"/>
  <c r="S22" i="2"/>
  <c r="T23" i="2" s="1"/>
  <c r="R172" i="2"/>
  <c r="R170" i="2"/>
  <c r="S171" i="2" s="1"/>
  <c r="S112" i="2"/>
  <c r="S110" i="2"/>
  <c r="T111" i="2" s="1"/>
  <c r="T192" i="2"/>
  <c r="T190" i="2"/>
  <c r="U191" i="2" s="1"/>
  <c r="T182" i="2"/>
  <c r="T180" i="2"/>
  <c r="U181" i="2" s="1"/>
  <c r="T162" i="2"/>
  <c r="T160" i="2"/>
  <c r="U161" i="2" s="1"/>
  <c r="S150" i="2"/>
  <c r="T151" i="2" s="1"/>
  <c r="S152" i="2"/>
  <c r="S140" i="2"/>
  <c r="T141" i="2" s="1"/>
  <c r="S142" i="2"/>
  <c r="S130" i="2"/>
  <c r="T131" i="2" s="1"/>
  <c r="S132" i="2"/>
  <c r="S120" i="2"/>
  <c r="T121" i="2" s="1"/>
  <c r="S122" i="2"/>
  <c r="T94" i="2"/>
  <c r="T92" i="2"/>
  <c r="U93" i="2" s="1"/>
  <c r="S82" i="2"/>
  <c r="T83" i="2" s="1"/>
  <c r="S84" i="2"/>
  <c r="S72" i="2"/>
  <c r="T73" i="2" s="1"/>
  <c r="S74" i="2"/>
  <c r="S62" i="2"/>
  <c r="T63" i="2" s="1"/>
  <c r="S64" i="2"/>
  <c r="S54" i="2"/>
  <c r="S52" i="2"/>
  <c r="T53" i="2" s="1"/>
  <c r="S42" i="2"/>
  <c r="T43" i="2" s="1"/>
  <c r="S44" i="2"/>
  <c r="S32" i="2"/>
  <c r="T33" i="2" s="1"/>
  <c r="S34" i="2"/>
  <c r="T12" i="2"/>
  <c r="U13" i="2" s="1"/>
  <c r="U14" i="2" s="1"/>
  <c r="AB34" i="10" l="1"/>
  <c r="AB32" i="10"/>
  <c r="AC33" i="10" s="1"/>
  <c r="AB130" i="10"/>
  <c r="AB132" i="10"/>
  <c r="AC131" i="10"/>
  <c r="AB62" i="10"/>
  <c r="AC63" i="10" s="1"/>
  <c r="AB64" i="10"/>
  <c r="AC12" i="10"/>
  <c r="AD13" i="10" s="1"/>
  <c r="AC14" i="10"/>
  <c r="AB82" i="10"/>
  <c r="AC83" i="10" s="1"/>
  <c r="AB84" i="10"/>
  <c r="AB112" i="10"/>
  <c r="AB110" i="10"/>
  <c r="AC111" i="10"/>
  <c r="AB24" i="10"/>
  <c r="AB22" i="10"/>
  <c r="AC23" i="10" s="1"/>
  <c r="AB42" i="10"/>
  <c r="AC43" i="10" s="1"/>
  <c r="AB44" i="10"/>
  <c r="AB94" i="10"/>
  <c r="AB92" i="10"/>
  <c r="AC93" i="10" s="1"/>
  <c r="AB120" i="10"/>
  <c r="AC121" i="10"/>
  <c r="AB122" i="10"/>
  <c r="AC151" i="10"/>
  <c r="AB150" i="10"/>
  <c r="AB152" i="10"/>
  <c r="AB72" i="10"/>
  <c r="AC73" i="10" s="1"/>
  <c r="AB74" i="10"/>
  <c r="AB162" i="10"/>
  <c r="AB160" i="10"/>
  <c r="AC161" i="10"/>
  <c r="AB172" i="10"/>
  <c r="AB170" i="10"/>
  <c r="AC171" i="10"/>
  <c r="AB192" i="10"/>
  <c r="AC191" i="10"/>
  <c r="AB190" i="10"/>
  <c r="AB52" i="10"/>
  <c r="AC53" i="10"/>
  <c r="AB54" i="10"/>
  <c r="AB142" i="10"/>
  <c r="AB140" i="10"/>
  <c r="AC141" i="10"/>
  <c r="AB182" i="10"/>
  <c r="AB180" i="10"/>
  <c r="AC181" i="10"/>
  <c r="T24" i="2"/>
  <c r="T22" i="2"/>
  <c r="U23" i="2" s="1"/>
  <c r="S170" i="2"/>
  <c r="T171" i="2" s="1"/>
  <c r="S172" i="2"/>
  <c r="T112" i="2"/>
  <c r="T110" i="2"/>
  <c r="U111" i="2" s="1"/>
  <c r="U192" i="2"/>
  <c r="U190" i="2"/>
  <c r="V191" i="2" s="1"/>
  <c r="U182" i="2"/>
  <c r="U180" i="2"/>
  <c r="V181" i="2" s="1"/>
  <c r="U162" i="2"/>
  <c r="U160" i="2"/>
  <c r="V161" i="2" s="1"/>
  <c r="T150" i="2"/>
  <c r="U151" i="2" s="1"/>
  <c r="T152" i="2"/>
  <c r="T142" i="2"/>
  <c r="T140" i="2"/>
  <c r="U141" i="2" s="1"/>
  <c r="T130" i="2"/>
  <c r="U131" i="2" s="1"/>
  <c r="T132" i="2"/>
  <c r="T120" i="2"/>
  <c r="U121" i="2" s="1"/>
  <c r="T122" i="2"/>
  <c r="U94" i="2"/>
  <c r="U92" i="2"/>
  <c r="V93" i="2" s="1"/>
  <c r="T82" i="2"/>
  <c r="U83" i="2" s="1"/>
  <c r="T84" i="2"/>
  <c r="T74" i="2"/>
  <c r="T72" i="2"/>
  <c r="U73" i="2" s="1"/>
  <c r="T62" i="2"/>
  <c r="U63" i="2" s="1"/>
  <c r="T64" i="2"/>
  <c r="T52" i="2"/>
  <c r="U53" i="2" s="1"/>
  <c r="T54" i="2"/>
  <c r="T44" i="2"/>
  <c r="T42" i="2"/>
  <c r="U43" i="2" s="1"/>
  <c r="T34" i="2"/>
  <c r="T32" i="2"/>
  <c r="U33" i="2" s="1"/>
  <c r="U12" i="2"/>
  <c r="V13" i="2" s="1"/>
  <c r="V14" i="2" s="1"/>
  <c r="AC24" i="10" l="1"/>
  <c r="AC22" i="10"/>
  <c r="AD23" i="10"/>
  <c r="AD12" i="10"/>
  <c r="AE13" i="10"/>
  <c r="AD14" i="10"/>
  <c r="AC62" i="10"/>
  <c r="AD63" i="10"/>
  <c r="AC64" i="10"/>
  <c r="AC94" i="10"/>
  <c r="AC92" i="10"/>
  <c r="AD93" i="10" s="1"/>
  <c r="AC72" i="10"/>
  <c r="AD73" i="10" s="1"/>
  <c r="AC74" i="10"/>
  <c r="AC82" i="10"/>
  <c r="AD83" i="10" s="1"/>
  <c r="AC84" i="10"/>
  <c r="AC34" i="10"/>
  <c r="AC32" i="10"/>
  <c r="AD33" i="10" s="1"/>
  <c r="AC42" i="10"/>
  <c r="AC44" i="10"/>
  <c r="AD43" i="10"/>
  <c r="AC162" i="10"/>
  <c r="AC160" i="10"/>
  <c r="AD161" i="10"/>
  <c r="AD181" i="10"/>
  <c r="AC182" i="10"/>
  <c r="AC180" i="10"/>
  <c r="AC190" i="10"/>
  <c r="AC192" i="10"/>
  <c r="AD191" i="10"/>
  <c r="AC54" i="10"/>
  <c r="AC52" i="10"/>
  <c r="AD53" i="10" s="1"/>
  <c r="AD151" i="10"/>
  <c r="AC150" i="10"/>
  <c r="AC152" i="10"/>
  <c r="AC132" i="10"/>
  <c r="AC130" i="10"/>
  <c r="AD131" i="10" s="1"/>
  <c r="AC122" i="10"/>
  <c r="AC120" i="10"/>
  <c r="AD121" i="10" s="1"/>
  <c r="AC142" i="10"/>
  <c r="AD141" i="10"/>
  <c r="AC140" i="10"/>
  <c r="AD171" i="10"/>
  <c r="AC170" i="10"/>
  <c r="AC172" i="10"/>
  <c r="AC112" i="10"/>
  <c r="AC110" i="10"/>
  <c r="AD111" i="10" s="1"/>
  <c r="U24" i="2"/>
  <c r="U22" i="2"/>
  <c r="V23" i="2" s="1"/>
  <c r="T172" i="2"/>
  <c r="T170" i="2"/>
  <c r="U171" i="2" s="1"/>
  <c r="U112" i="2"/>
  <c r="U110" i="2"/>
  <c r="V111" i="2" s="1"/>
  <c r="V190" i="2"/>
  <c r="W191" i="2" s="1"/>
  <c r="V192" i="2"/>
  <c r="V180" i="2"/>
  <c r="W181" i="2" s="1"/>
  <c r="V182" i="2"/>
  <c r="V160" i="2"/>
  <c r="W161" i="2" s="1"/>
  <c r="V162" i="2"/>
  <c r="U152" i="2"/>
  <c r="U150" i="2"/>
  <c r="V151" i="2" s="1"/>
  <c r="U142" i="2"/>
  <c r="U140" i="2"/>
  <c r="V141" i="2" s="1"/>
  <c r="U132" i="2"/>
  <c r="U130" i="2"/>
  <c r="V131" i="2" s="1"/>
  <c r="U122" i="2"/>
  <c r="U120" i="2"/>
  <c r="V121" i="2" s="1"/>
  <c r="V92" i="2"/>
  <c r="W93" i="2" s="1"/>
  <c r="V94" i="2"/>
  <c r="U84" i="2"/>
  <c r="U82" i="2"/>
  <c r="V83" i="2" s="1"/>
  <c r="U74" i="2"/>
  <c r="U72" i="2"/>
  <c r="V73" i="2" s="1"/>
  <c r="U64" i="2"/>
  <c r="U62" i="2"/>
  <c r="V63" i="2" s="1"/>
  <c r="U52" i="2"/>
  <c r="V53" i="2" s="1"/>
  <c r="U54" i="2"/>
  <c r="U44" i="2"/>
  <c r="U42" i="2"/>
  <c r="V43" i="2" s="1"/>
  <c r="U34" i="2"/>
  <c r="U32" i="2"/>
  <c r="V33" i="2" s="1"/>
  <c r="V12" i="2"/>
  <c r="W13" i="2" s="1"/>
  <c r="W14" i="2" s="1"/>
  <c r="AD112" i="10" l="1"/>
  <c r="AD110" i="10"/>
  <c r="AE111" i="10"/>
  <c r="AD84" i="10"/>
  <c r="AD82" i="10"/>
  <c r="AE83" i="10" s="1"/>
  <c r="AD132" i="10"/>
  <c r="AE131" i="10"/>
  <c r="AD130" i="10"/>
  <c r="AD72" i="10"/>
  <c r="AE73" i="10" s="1"/>
  <c r="AD74" i="10"/>
  <c r="AD94" i="10"/>
  <c r="AD92" i="10"/>
  <c r="AE93" i="10" s="1"/>
  <c r="AE53" i="10"/>
  <c r="AD54" i="10"/>
  <c r="AD52" i="10"/>
  <c r="AD120" i="10"/>
  <c r="AD122" i="10"/>
  <c r="AE121" i="10"/>
  <c r="AD34" i="10"/>
  <c r="AD32" i="10"/>
  <c r="AE33" i="10" s="1"/>
  <c r="AE23" i="10"/>
  <c r="AD24" i="10"/>
  <c r="AD22" i="10"/>
  <c r="AD44" i="10"/>
  <c r="AD42" i="10"/>
  <c r="AE43" i="10" s="1"/>
  <c r="AE63" i="10"/>
  <c r="AD64" i="10"/>
  <c r="AD62" i="10"/>
  <c r="AE141" i="10"/>
  <c r="AD142" i="10"/>
  <c r="AD140" i="10"/>
  <c r="AE151" i="10"/>
  <c r="AD150" i="10"/>
  <c r="AD152" i="10"/>
  <c r="AF13" i="10"/>
  <c r="AE14" i="10"/>
  <c r="AE12" i="10"/>
  <c r="AD182" i="10"/>
  <c r="AD180" i="10"/>
  <c r="AE181" i="10"/>
  <c r="AE161" i="10"/>
  <c r="AD160" i="10"/>
  <c r="AD162" i="10"/>
  <c r="AD172" i="10"/>
  <c r="AD170" i="10"/>
  <c r="AE171" i="10"/>
  <c r="AE191" i="10"/>
  <c r="AD190" i="10"/>
  <c r="AD192" i="10"/>
  <c r="V24" i="2"/>
  <c r="V22" i="2"/>
  <c r="W23" i="2" s="1"/>
  <c r="V112" i="2"/>
  <c r="V110" i="2"/>
  <c r="W111" i="2" s="1"/>
  <c r="U170" i="2"/>
  <c r="V171" i="2" s="1"/>
  <c r="U172" i="2"/>
  <c r="W190" i="2"/>
  <c r="X191" i="2" s="1"/>
  <c r="W192" i="2"/>
  <c r="W180" i="2"/>
  <c r="X181" i="2" s="1"/>
  <c r="W182" i="2"/>
  <c r="W160" i="2"/>
  <c r="X161" i="2" s="1"/>
  <c r="W162" i="2"/>
  <c r="V150" i="2"/>
  <c r="W151" i="2" s="1"/>
  <c r="V152" i="2"/>
  <c r="V140" i="2"/>
  <c r="W141" i="2" s="1"/>
  <c r="V142" i="2"/>
  <c r="V130" i="2"/>
  <c r="W131" i="2" s="1"/>
  <c r="V132" i="2"/>
  <c r="V120" i="2"/>
  <c r="W121" i="2" s="1"/>
  <c r="V122" i="2"/>
  <c r="W92" i="2"/>
  <c r="X93" i="2" s="1"/>
  <c r="W94" i="2"/>
  <c r="V82" i="2"/>
  <c r="W83" i="2" s="1"/>
  <c r="V84" i="2"/>
  <c r="V72" i="2"/>
  <c r="W73" i="2" s="1"/>
  <c r="V74" i="2"/>
  <c r="V62" i="2"/>
  <c r="W63" i="2" s="1"/>
  <c r="V64" i="2"/>
  <c r="V54" i="2"/>
  <c r="V52" i="2"/>
  <c r="W53" i="2" s="1"/>
  <c r="V42" i="2"/>
  <c r="W43" i="2" s="1"/>
  <c r="V44" i="2"/>
  <c r="V32" i="2"/>
  <c r="W33" i="2" s="1"/>
  <c r="V34" i="2"/>
  <c r="W12" i="2"/>
  <c r="X13" i="2" s="1"/>
  <c r="X14" i="2" s="1"/>
  <c r="AE84" i="10" l="1"/>
  <c r="AE82" i="10"/>
  <c r="AF83" i="10"/>
  <c r="AE34" i="10"/>
  <c r="AE32" i="10"/>
  <c r="AF33" i="10" s="1"/>
  <c r="AE92" i="10"/>
  <c r="AF93" i="10"/>
  <c r="AE94" i="10"/>
  <c r="AE44" i="10"/>
  <c r="AF43" i="10"/>
  <c r="AE42" i="10"/>
  <c r="AE74" i="10"/>
  <c r="AE72" i="10"/>
  <c r="AF73" i="10" s="1"/>
  <c r="AE54" i="10"/>
  <c r="AE52" i="10"/>
  <c r="AF53" i="10" s="1"/>
  <c r="AF181" i="10"/>
  <c r="AE180" i="10"/>
  <c r="AE182" i="10"/>
  <c r="AF151" i="10"/>
  <c r="AE152" i="10"/>
  <c r="AE150" i="10"/>
  <c r="AE120" i="10"/>
  <c r="AF121" i="10"/>
  <c r="AE122" i="10"/>
  <c r="AF191" i="10"/>
  <c r="AE192" i="10"/>
  <c r="AE190" i="10"/>
  <c r="AG13" i="10"/>
  <c r="AF14" i="10"/>
  <c r="AF12" i="10"/>
  <c r="AE64" i="10"/>
  <c r="AE62" i="10"/>
  <c r="AF63" i="10" s="1"/>
  <c r="AF171" i="10"/>
  <c r="AE172" i="10"/>
  <c r="AE170" i="10"/>
  <c r="AE110" i="10"/>
  <c r="AF111" i="10" s="1"/>
  <c r="AE112" i="10"/>
  <c r="AF161" i="10"/>
  <c r="AE162" i="10"/>
  <c r="AE160" i="10"/>
  <c r="AE140" i="10"/>
  <c r="AE142" i="10"/>
  <c r="AF141" i="10"/>
  <c r="AF131" i="10"/>
  <c r="AE132" i="10"/>
  <c r="AE130" i="10"/>
  <c r="AE24" i="10"/>
  <c r="AE22" i="10"/>
  <c r="AF23" i="10" s="1"/>
  <c r="W24" i="2"/>
  <c r="W22" i="2"/>
  <c r="X23" i="2" s="1"/>
  <c r="V170" i="2"/>
  <c r="W171" i="2" s="1"/>
  <c r="V172" i="2"/>
  <c r="W112" i="2"/>
  <c r="W110" i="2"/>
  <c r="X111" i="2" s="1"/>
  <c r="X192" i="2"/>
  <c r="X190" i="2"/>
  <c r="Y191" i="2" s="1"/>
  <c r="X182" i="2"/>
  <c r="X180" i="2"/>
  <c r="Y181" i="2" s="1"/>
  <c r="X162" i="2"/>
  <c r="X160" i="2"/>
  <c r="Y161" i="2" s="1"/>
  <c r="W150" i="2"/>
  <c r="X151" i="2" s="1"/>
  <c r="W152" i="2"/>
  <c r="W140" i="2"/>
  <c r="X141" i="2" s="1"/>
  <c r="W142" i="2"/>
  <c r="W130" i="2"/>
  <c r="X131" i="2" s="1"/>
  <c r="W132" i="2"/>
  <c r="W120" i="2"/>
  <c r="X121" i="2" s="1"/>
  <c r="W122" i="2"/>
  <c r="X92" i="2"/>
  <c r="Y93" i="2" s="1"/>
  <c r="X94" i="2"/>
  <c r="W82" i="2"/>
  <c r="X83" i="2" s="1"/>
  <c r="W84" i="2"/>
  <c r="W72" i="2"/>
  <c r="X73" i="2" s="1"/>
  <c r="W74" i="2"/>
  <c r="W62" i="2"/>
  <c r="X63" i="2" s="1"/>
  <c r="W64" i="2"/>
  <c r="W54" i="2"/>
  <c r="W52" i="2"/>
  <c r="X53" i="2" s="1"/>
  <c r="W42" i="2"/>
  <c r="X43" i="2" s="1"/>
  <c r="W44" i="2"/>
  <c r="W32" i="2"/>
  <c r="X33" i="2" s="1"/>
  <c r="W34" i="2"/>
  <c r="X12" i="2"/>
  <c r="Y13" i="2" s="1"/>
  <c r="Y14" i="2" s="1"/>
  <c r="AF64" i="10" l="1"/>
  <c r="AF62" i="10"/>
  <c r="AG63" i="10" s="1"/>
  <c r="AF34" i="10"/>
  <c r="AF32" i="10"/>
  <c r="AG33" i="10" s="1"/>
  <c r="AG111" i="10"/>
  <c r="AF112" i="10"/>
  <c r="AF110" i="10"/>
  <c r="AF54" i="10"/>
  <c r="AF52" i="10"/>
  <c r="AG53" i="10" s="1"/>
  <c r="AF74" i="10"/>
  <c r="AF72" i="10"/>
  <c r="AG73" i="10" s="1"/>
  <c r="AF24" i="10"/>
  <c r="AF22" i="10"/>
  <c r="AG23" i="10"/>
  <c r="AF94" i="10"/>
  <c r="AF92" i="10"/>
  <c r="AG93" i="10" s="1"/>
  <c r="AG14" i="10"/>
  <c r="G11" i="10" s="1"/>
  <c r="AG12" i="10"/>
  <c r="AF152" i="10"/>
  <c r="AF150" i="10"/>
  <c r="AG151" i="10"/>
  <c r="AF172" i="10"/>
  <c r="AF170" i="10"/>
  <c r="AG171" i="10"/>
  <c r="AF192" i="10"/>
  <c r="AF190" i="10"/>
  <c r="AG191" i="10"/>
  <c r="AG161" i="10"/>
  <c r="AF160" i="10"/>
  <c r="AF162" i="10"/>
  <c r="AF182" i="10"/>
  <c r="AF180" i="10"/>
  <c r="AG181" i="10"/>
  <c r="AG43" i="10"/>
  <c r="AF42" i="10"/>
  <c r="AF44" i="10"/>
  <c r="AF84" i="10"/>
  <c r="AF82" i="10"/>
  <c r="AG83" i="10"/>
  <c r="AF122" i="10"/>
  <c r="AG121" i="10"/>
  <c r="AF120" i="10"/>
  <c r="AF142" i="10"/>
  <c r="AF140" i="10"/>
  <c r="AG141" i="10"/>
  <c r="AF132" i="10"/>
  <c r="AF130" i="10"/>
  <c r="AG131" i="10" s="1"/>
  <c r="X24" i="2"/>
  <c r="X22" i="2"/>
  <c r="Y23" i="2" s="1"/>
  <c r="X112" i="2"/>
  <c r="X110" i="2"/>
  <c r="Y111" i="2" s="1"/>
  <c r="W170" i="2"/>
  <c r="X171" i="2" s="1"/>
  <c r="W172" i="2"/>
  <c r="Y192" i="2"/>
  <c r="Y190" i="2"/>
  <c r="Z191" i="2" s="1"/>
  <c r="Y182" i="2"/>
  <c r="Y180" i="2"/>
  <c r="Z181" i="2" s="1"/>
  <c r="Y162" i="2"/>
  <c r="Y160" i="2"/>
  <c r="Z161" i="2" s="1"/>
  <c r="X152" i="2"/>
  <c r="X150" i="2"/>
  <c r="Y151" i="2" s="1"/>
  <c r="X140" i="2"/>
  <c r="Y141" i="2" s="1"/>
  <c r="X142" i="2"/>
  <c r="X132" i="2"/>
  <c r="X130" i="2"/>
  <c r="Y131" i="2" s="1"/>
  <c r="X122" i="2"/>
  <c r="X120" i="2"/>
  <c r="Y121" i="2" s="1"/>
  <c r="Y94" i="2"/>
  <c r="Y92" i="2"/>
  <c r="Z93" i="2" s="1"/>
  <c r="X84" i="2"/>
  <c r="X82" i="2"/>
  <c r="Y83" i="2" s="1"/>
  <c r="X74" i="2"/>
  <c r="X72" i="2"/>
  <c r="Y73" i="2" s="1"/>
  <c r="X64" i="2"/>
  <c r="X62" i="2"/>
  <c r="Y63" i="2" s="1"/>
  <c r="X52" i="2"/>
  <c r="Y53" i="2" s="1"/>
  <c r="X54" i="2"/>
  <c r="X44" i="2"/>
  <c r="X42" i="2"/>
  <c r="Y43" i="2" s="1"/>
  <c r="X34" i="2"/>
  <c r="X32" i="2"/>
  <c r="Y33" i="2" s="1"/>
  <c r="Y12" i="2"/>
  <c r="Z13" i="2" s="1"/>
  <c r="Z14" i="2" s="1"/>
  <c r="AG94" i="10" l="1"/>
  <c r="G91" i="10" s="1"/>
  <c r="AG92" i="10"/>
  <c r="AG34" i="10"/>
  <c r="G31" i="10" s="1"/>
  <c r="AG32" i="10"/>
  <c r="AG74" i="10"/>
  <c r="G71" i="10" s="1"/>
  <c r="AG72" i="10"/>
  <c r="AG64" i="10"/>
  <c r="G61" i="10" s="1"/>
  <c r="AG62" i="10"/>
  <c r="AG130" i="10"/>
  <c r="AG132" i="10"/>
  <c r="G129" i="10" s="1"/>
  <c r="AG54" i="10"/>
  <c r="G51" i="10" s="1"/>
  <c r="AG52" i="10"/>
  <c r="AG142" i="10"/>
  <c r="G139" i="10" s="1"/>
  <c r="AG140" i="10"/>
  <c r="AG152" i="10"/>
  <c r="G149" i="10" s="1"/>
  <c r="AG150" i="10"/>
  <c r="AG120" i="10"/>
  <c r="AG122" i="10"/>
  <c r="G119" i="10" s="1"/>
  <c r="AG84" i="10"/>
  <c r="G81" i="10" s="1"/>
  <c r="AG82" i="10"/>
  <c r="AG162" i="10"/>
  <c r="G159" i="10" s="1"/>
  <c r="AG160" i="10"/>
  <c r="AG180" i="10"/>
  <c r="AG182" i="10"/>
  <c r="G179" i="10" s="1"/>
  <c r="AG172" i="10"/>
  <c r="G169" i="10" s="1"/>
  <c r="AG170" i="10"/>
  <c r="AG110" i="10"/>
  <c r="AG112" i="10"/>
  <c r="G109" i="10" s="1"/>
  <c r="AG192" i="10"/>
  <c r="G189" i="10" s="1"/>
  <c r="AG190" i="10"/>
  <c r="AG24" i="10"/>
  <c r="G21" i="10" s="1"/>
  <c r="AG22" i="10"/>
  <c r="AG42" i="10"/>
  <c r="AG44" i="10"/>
  <c r="G41" i="10" s="1"/>
  <c r="AM19" i="10"/>
  <c r="AK11" i="10"/>
  <c r="Y24" i="2"/>
  <c r="Y22" i="2"/>
  <c r="Z23" i="2" s="1"/>
  <c r="X172" i="2"/>
  <c r="X170" i="2"/>
  <c r="Y171" i="2" s="1"/>
  <c r="Y112" i="2"/>
  <c r="Y110" i="2"/>
  <c r="Z111" i="2" s="1"/>
  <c r="Z190" i="2"/>
  <c r="AA191" i="2" s="1"/>
  <c r="Z192" i="2"/>
  <c r="Z180" i="2"/>
  <c r="AA181" i="2" s="1"/>
  <c r="Z182" i="2"/>
  <c r="Z160" i="2"/>
  <c r="AA161" i="2" s="1"/>
  <c r="Z162" i="2"/>
  <c r="Y152" i="2"/>
  <c r="Y150" i="2"/>
  <c r="Z151" i="2" s="1"/>
  <c r="Y142" i="2"/>
  <c r="Y140" i="2"/>
  <c r="Z141" i="2" s="1"/>
  <c r="Y132" i="2"/>
  <c r="Y130" i="2"/>
  <c r="Z131" i="2" s="1"/>
  <c r="Y122" i="2"/>
  <c r="Y120" i="2"/>
  <c r="Z121" i="2" s="1"/>
  <c r="Z92" i="2"/>
  <c r="AA93" i="2" s="1"/>
  <c r="Z94" i="2"/>
  <c r="Y84" i="2"/>
  <c r="Y82" i="2"/>
  <c r="Z83" i="2" s="1"/>
  <c r="Y74" i="2"/>
  <c r="Y72" i="2"/>
  <c r="Z73" i="2" s="1"/>
  <c r="Y64" i="2"/>
  <c r="Y62" i="2"/>
  <c r="Z63" i="2" s="1"/>
  <c r="Y52" i="2"/>
  <c r="Z53" i="2" s="1"/>
  <c r="Y54" i="2"/>
  <c r="Y44" i="2"/>
  <c r="Y42" i="2"/>
  <c r="Z43" i="2" s="1"/>
  <c r="Y34" i="2"/>
  <c r="Y32" i="2"/>
  <c r="Z33" i="2" s="1"/>
  <c r="Z12" i="2"/>
  <c r="AA13" i="2" s="1"/>
  <c r="AA14" i="2" s="1"/>
  <c r="U8" i="10" l="1"/>
  <c r="AK51" i="10"/>
  <c r="AM59" i="10"/>
  <c r="AM89" i="10"/>
  <c r="AK81" i="10"/>
  <c r="AM39" i="10"/>
  <c r="AK31" i="10"/>
  <c r="AM197" i="10"/>
  <c r="AK189" i="10"/>
  <c r="AM167" i="10"/>
  <c r="AK159" i="10"/>
  <c r="AM127" i="10"/>
  <c r="AK179" i="10"/>
  <c r="AM187" i="10"/>
  <c r="AM157" i="10"/>
  <c r="AK149" i="10"/>
  <c r="AK169" i="10"/>
  <c r="AM177" i="10"/>
  <c r="AK119" i="10"/>
  <c r="AM137" i="10"/>
  <c r="AK71" i="10"/>
  <c r="AM79" i="10"/>
  <c r="AM99" i="10"/>
  <c r="AK91" i="10"/>
  <c r="AM69" i="10"/>
  <c r="AK61" i="10"/>
  <c r="AM49" i="10"/>
  <c r="AK41" i="10"/>
  <c r="AM147" i="10"/>
  <c r="AK139" i="10"/>
  <c r="AM29" i="10"/>
  <c r="AK21" i="10"/>
  <c r="AM117" i="10"/>
  <c r="AK109" i="10"/>
  <c r="U7" i="10"/>
  <c r="V5" i="10" s="1"/>
  <c r="Z24" i="2"/>
  <c r="Z22" i="2"/>
  <c r="AA23" i="2" s="1"/>
  <c r="Z112" i="2"/>
  <c r="Z110" i="2"/>
  <c r="AA111" i="2" s="1"/>
  <c r="Y172" i="2"/>
  <c r="Y170" i="2"/>
  <c r="Z171" i="2" s="1"/>
  <c r="AA190" i="2"/>
  <c r="AB191" i="2" s="1"/>
  <c r="AA192" i="2"/>
  <c r="AA180" i="2"/>
  <c r="AB181" i="2" s="1"/>
  <c r="AA182" i="2"/>
  <c r="AA160" i="2"/>
  <c r="AB161" i="2" s="1"/>
  <c r="AA162" i="2"/>
  <c r="Z150" i="2"/>
  <c r="AA151" i="2" s="1"/>
  <c r="Z152" i="2"/>
  <c r="Z140" i="2"/>
  <c r="AA141" i="2" s="1"/>
  <c r="Z142" i="2"/>
  <c r="Z130" i="2"/>
  <c r="AA131" i="2" s="1"/>
  <c r="Z132" i="2"/>
  <c r="Z120" i="2"/>
  <c r="AA121" i="2" s="1"/>
  <c r="Z122" i="2"/>
  <c r="AA92" i="2"/>
  <c r="AB93" i="2" s="1"/>
  <c r="AA94" i="2"/>
  <c r="Z82" i="2"/>
  <c r="AA83" i="2" s="1"/>
  <c r="Z84" i="2"/>
  <c r="Z72" i="2"/>
  <c r="AA73" i="2" s="1"/>
  <c r="Z74" i="2"/>
  <c r="Z62" i="2"/>
  <c r="AA63" i="2" s="1"/>
  <c r="Z64" i="2"/>
  <c r="Z54" i="2"/>
  <c r="Z52" i="2"/>
  <c r="AA53" i="2" s="1"/>
  <c r="Z42" i="2"/>
  <c r="AA43" i="2" s="1"/>
  <c r="Z44" i="2"/>
  <c r="Z32" i="2"/>
  <c r="AA33" i="2" s="1"/>
  <c r="Z34" i="2"/>
  <c r="AA12" i="2"/>
  <c r="AB13" i="2" s="1"/>
  <c r="AB14" i="2" s="1"/>
  <c r="AM10" i="10" l="1"/>
  <c r="AJ7" i="10" s="1"/>
  <c r="AK129" i="10"/>
  <c r="AK10" i="10" s="1"/>
  <c r="AJ6" i="10" s="1"/>
  <c r="W8" i="10"/>
  <c r="Y8" i="10" s="1"/>
  <c r="AE11" i="10" s="1"/>
  <c r="W7" i="10"/>
  <c r="Y7" i="10" s="1"/>
  <c r="AE10" i="10" s="1"/>
  <c r="AA24" i="2"/>
  <c r="AA22" i="2"/>
  <c r="AB23" i="2" s="1"/>
  <c r="Z170" i="2"/>
  <c r="AA171" i="2" s="1"/>
  <c r="Z172" i="2"/>
  <c r="AA112" i="2"/>
  <c r="AA110" i="2"/>
  <c r="AB111" i="2" s="1"/>
  <c r="AB190" i="2"/>
  <c r="AC191" i="2" s="1"/>
  <c r="AB192" i="2"/>
  <c r="AB182" i="2"/>
  <c r="AB180" i="2"/>
  <c r="AC181" i="2" s="1"/>
  <c r="AB160" i="2"/>
  <c r="AC161" i="2" s="1"/>
  <c r="AB162" i="2"/>
  <c r="AA150" i="2"/>
  <c r="AB151" i="2" s="1"/>
  <c r="AA152" i="2"/>
  <c r="AA140" i="2"/>
  <c r="AB141" i="2" s="1"/>
  <c r="AA142" i="2"/>
  <c r="AA130" i="2"/>
  <c r="AB131" i="2" s="1"/>
  <c r="AA132" i="2"/>
  <c r="AA120" i="2"/>
  <c r="AB121" i="2" s="1"/>
  <c r="AA122" i="2"/>
  <c r="AB94" i="2"/>
  <c r="AB92" i="2"/>
  <c r="AC93" i="2" s="1"/>
  <c r="AA82" i="2"/>
  <c r="AB83" i="2" s="1"/>
  <c r="AA84" i="2"/>
  <c r="AA72" i="2"/>
  <c r="AB73" i="2" s="1"/>
  <c r="AA74" i="2"/>
  <c r="AA62" i="2"/>
  <c r="AB63" i="2" s="1"/>
  <c r="AA64" i="2"/>
  <c r="AA54" i="2"/>
  <c r="AA52" i="2"/>
  <c r="AB53" i="2" s="1"/>
  <c r="AA42" i="2"/>
  <c r="AB43" i="2" s="1"/>
  <c r="AA44" i="2"/>
  <c r="AA32" i="2"/>
  <c r="AB33" i="2" s="1"/>
  <c r="AA34" i="2"/>
  <c r="AB12" i="2"/>
  <c r="AC13" i="2" s="1"/>
  <c r="AC14" i="2" s="1"/>
  <c r="Z5" i="10" l="1"/>
  <c r="L197" i="10"/>
  <c r="L177" i="10"/>
  <c r="L157" i="10"/>
  <c r="L137" i="10"/>
  <c r="B187" i="10"/>
  <c r="B137" i="10"/>
  <c r="L127" i="10"/>
  <c r="B167" i="10"/>
  <c r="B89" i="10"/>
  <c r="B69" i="10"/>
  <c r="B49" i="10"/>
  <c r="B147" i="10"/>
  <c r="B127" i="10"/>
  <c r="B197" i="10"/>
  <c r="B79" i="10"/>
  <c r="B157" i="10"/>
  <c r="L147" i="10"/>
  <c r="L167" i="10"/>
  <c r="L187" i="10"/>
  <c r="B177" i="10"/>
  <c r="B117" i="10"/>
  <c r="L99" i="10"/>
  <c r="B99" i="10"/>
  <c r="L49" i="10"/>
  <c r="L59" i="10"/>
  <c r="L39" i="10"/>
  <c r="L19" i="10"/>
  <c r="B39" i="10"/>
  <c r="L29" i="10"/>
  <c r="L79" i="10"/>
  <c r="B29" i="10"/>
  <c r="B19" i="10"/>
  <c r="L69" i="10"/>
  <c r="L117" i="10"/>
  <c r="L89" i="10"/>
  <c r="B59" i="10"/>
  <c r="AB24" i="2"/>
  <c r="AB22" i="2"/>
  <c r="AC23" i="2" s="1"/>
  <c r="AB112" i="2"/>
  <c r="AB110" i="2"/>
  <c r="AC111" i="2" s="1"/>
  <c r="AA170" i="2"/>
  <c r="AB171" i="2" s="1"/>
  <c r="AA172" i="2"/>
  <c r="AC192" i="2"/>
  <c r="AC190" i="2"/>
  <c r="AD191" i="2" s="1"/>
  <c r="AC182" i="2"/>
  <c r="AC180" i="2"/>
  <c r="AD181" i="2" s="1"/>
  <c r="AC162" i="2"/>
  <c r="AC160" i="2"/>
  <c r="AD161" i="2" s="1"/>
  <c r="AB150" i="2"/>
  <c r="AC151" i="2" s="1"/>
  <c r="AB152" i="2"/>
  <c r="AB142" i="2"/>
  <c r="AB140" i="2"/>
  <c r="AC141" i="2" s="1"/>
  <c r="AB132" i="2"/>
  <c r="AB130" i="2"/>
  <c r="AC131" i="2" s="1"/>
  <c r="AB120" i="2"/>
  <c r="AC121" i="2" s="1"/>
  <c r="AB122" i="2"/>
  <c r="AC94" i="2"/>
  <c r="AC92" i="2"/>
  <c r="AD93" i="2" s="1"/>
  <c r="AB84" i="2"/>
  <c r="AB82" i="2"/>
  <c r="AC83" i="2" s="1"/>
  <c r="AB74" i="2"/>
  <c r="AB72" i="2"/>
  <c r="AC73" i="2" s="1"/>
  <c r="AB62" i="2"/>
  <c r="AC63" i="2" s="1"/>
  <c r="AB64" i="2"/>
  <c r="AB52" i="2"/>
  <c r="AC53" i="2" s="1"/>
  <c r="AB54" i="2"/>
  <c r="AB44" i="2"/>
  <c r="AB42" i="2"/>
  <c r="AC43" i="2" s="1"/>
  <c r="AB34" i="2"/>
  <c r="AB32" i="2"/>
  <c r="AC33" i="2" s="1"/>
  <c r="AC12" i="2"/>
  <c r="AD13" i="2" s="1"/>
  <c r="AD14" i="2" s="1"/>
  <c r="AC24" i="2" l="1"/>
  <c r="AC22" i="2"/>
  <c r="AD23" i="2" s="1"/>
  <c r="AC112" i="2"/>
  <c r="AC110" i="2"/>
  <c r="AD111" i="2" s="1"/>
  <c r="AB170" i="2"/>
  <c r="AC171" i="2" s="1"/>
  <c r="AB172" i="2"/>
  <c r="AD190" i="2"/>
  <c r="AE191" i="2" s="1"/>
  <c r="AD192" i="2"/>
  <c r="AD180" i="2"/>
  <c r="AE181" i="2" s="1"/>
  <c r="AD182" i="2"/>
  <c r="AD160" i="2"/>
  <c r="AE161" i="2" s="1"/>
  <c r="AD162" i="2"/>
  <c r="AC152" i="2"/>
  <c r="AC150" i="2"/>
  <c r="AD151" i="2" s="1"/>
  <c r="AC142" i="2"/>
  <c r="AC140" i="2"/>
  <c r="AD141" i="2" s="1"/>
  <c r="AC132" i="2"/>
  <c r="AC130" i="2"/>
  <c r="AD131" i="2" s="1"/>
  <c r="AC122" i="2"/>
  <c r="AC120" i="2"/>
  <c r="AD121" i="2" s="1"/>
  <c r="AD92" i="2"/>
  <c r="AE93" i="2" s="1"/>
  <c r="AD94" i="2"/>
  <c r="AC84" i="2"/>
  <c r="AC82" i="2"/>
  <c r="AD83" i="2" s="1"/>
  <c r="AC74" i="2"/>
  <c r="AC72" i="2"/>
  <c r="AD73" i="2" s="1"/>
  <c r="AC64" i="2"/>
  <c r="AC62" i="2"/>
  <c r="AD63" i="2" s="1"/>
  <c r="AC52" i="2"/>
  <c r="AD53" i="2" s="1"/>
  <c r="AC54" i="2"/>
  <c r="AC44" i="2"/>
  <c r="AC42" i="2"/>
  <c r="AD43" i="2" s="1"/>
  <c r="AC34" i="2"/>
  <c r="AC32" i="2"/>
  <c r="AD33" i="2" s="1"/>
  <c r="AD12" i="2"/>
  <c r="AE13" i="2" s="1"/>
  <c r="AE14" i="2" s="1"/>
  <c r="AD24" i="2" l="1"/>
  <c r="AD22" i="2"/>
  <c r="AE23" i="2" s="1"/>
  <c r="AC172" i="2"/>
  <c r="AC170" i="2"/>
  <c r="AD171" i="2" s="1"/>
  <c r="AD112" i="2"/>
  <c r="AD110" i="2"/>
  <c r="AE111" i="2" s="1"/>
  <c r="AE190" i="2"/>
  <c r="AF191" i="2" s="1"/>
  <c r="AE192" i="2"/>
  <c r="AE180" i="2"/>
  <c r="AF181" i="2" s="1"/>
  <c r="AE182" i="2"/>
  <c r="AE160" i="2"/>
  <c r="AF161" i="2" s="1"/>
  <c r="AE162" i="2"/>
  <c r="AD150" i="2"/>
  <c r="AE151" i="2" s="1"/>
  <c r="AD152" i="2"/>
  <c r="AD140" i="2"/>
  <c r="AE141" i="2" s="1"/>
  <c r="AD142" i="2"/>
  <c r="AD130" i="2"/>
  <c r="AE131" i="2" s="1"/>
  <c r="AD132" i="2"/>
  <c r="AD120" i="2"/>
  <c r="AE121" i="2" s="1"/>
  <c r="AD122" i="2"/>
  <c r="AE92" i="2"/>
  <c r="AF93" i="2" s="1"/>
  <c r="AE94" i="2"/>
  <c r="AD82" i="2"/>
  <c r="AE83" i="2" s="1"/>
  <c r="AD84" i="2"/>
  <c r="AD72" i="2"/>
  <c r="AE73" i="2" s="1"/>
  <c r="AD74" i="2"/>
  <c r="AD62" i="2"/>
  <c r="AE63" i="2" s="1"/>
  <c r="AD64" i="2"/>
  <c r="AD54" i="2"/>
  <c r="AD52" i="2"/>
  <c r="AE53" i="2" s="1"/>
  <c r="AD42" i="2"/>
  <c r="AE43" i="2" s="1"/>
  <c r="AD44" i="2"/>
  <c r="AD32" i="2"/>
  <c r="AE33" i="2" s="1"/>
  <c r="AD34" i="2"/>
  <c r="AE12" i="2"/>
  <c r="AF13" i="2" s="1"/>
  <c r="AF14" i="2" s="1"/>
  <c r="AE24" i="2" l="1"/>
  <c r="AE22" i="2"/>
  <c r="AF23" i="2" s="1"/>
  <c r="AD170" i="2"/>
  <c r="AE171" i="2" s="1"/>
  <c r="AD172" i="2"/>
  <c r="AE112" i="2"/>
  <c r="AE110" i="2"/>
  <c r="AF111" i="2" s="1"/>
  <c r="AF192" i="2"/>
  <c r="AF190" i="2"/>
  <c r="AG191" i="2" s="1"/>
  <c r="AF182" i="2"/>
  <c r="AF180" i="2"/>
  <c r="AG181" i="2" s="1"/>
  <c r="AF162" i="2"/>
  <c r="AF160" i="2"/>
  <c r="AG161" i="2" s="1"/>
  <c r="AE150" i="2"/>
  <c r="AF151" i="2" s="1"/>
  <c r="AE152" i="2"/>
  <c r="AE140" i="2"/>
  <c r="AF141" i="2" s="1"/>
  <c r="AE142" i="2"/>
  <c r="AE130" i="2"/>
  <c r="AF131" i="2" s="1"/>
  <c r="AE132" i="2"/>
  <c r="AE120" i="2"/>
  <c r="AF121" i="2" s="1"/>
  <c r="AE122" i="2"/>
  <c r="AF92" i="2"/>
  <c r="AG93" i="2" s="1"/>
  <c r="AF94" i="2"/>
  <c r="AE82" i="2"/>
  <c r="AF83" i="2" s="1"/>
  <c r="AE84" i="2"/>
  <c r="AE72" i="2"/>
  <c r="AF73" i="2" s="1"/>
  <c r="AE74" i="2"/>
  <c r="AE62" i="2"/>
  <c r="AF63" i="2" s="1"/>
  <c r="AE64" i="2"/>
  <c r="AE54" i="2"/>
  <c r="AE52" i="2"/>
  <c r="AF53" i="2" s="1"/>
  <c r="AE42" i="2"/>
  <c r="AF43" i="2" s="1"/>
  <c r="AE44" i="2"/>
  <c r="AE32" i="2"/>
  <c r="AF33" i="2" s="1"/>
  <c r="AE34" i="2"/>
  <c r="AF12" i="2"/>
  <c r="AG13" i="2" s="1"/>
  <c r="AF24" i="2" l="1"/>
  <c r="AF22" i="2"/>
  <c r="AG23" i="2" s="1"/>
  <c r="AE170" i="2"/>
  <c r="AF171" i="2" s="1"/>
  <c r="AE172" i="2"/>
  <c r="AF112" i="2"/>
  <c r="AF110" i="2"/>
  <c r="AG111" i="2" s="1"/>
  <c r="AG192" i="2"/>
  <c r="G189" i="2" s="1"/>
  <c r="AG190" i="2"/>
  <c r="AG182" i="2"/>
  <c r="G179" i="2" s="1"/>
  <c r="AG180" i="2"/>
  <c r="AG162" i="2"/>
  <c r="G159" i="2" s="1"/>
  <c r="AG160" i="2"/>
  <c r="AF152" i="2"/>
  <c r="AF150" i="2"/>
  <c r="AG151" i="2" s="1"/>
  <c r="AF142" i="2"/>
  <c r="AF140" i="2"/>
  <c r="AG141" i="2" s="1"/>
  <c r="AF130" i="2"/>
  <c r="AG131" i="2" s="1"/>
  <c r="AF132" i="2"/>
  <c r="AF122" i="2"/>
  <c r="AF120" i="2"/>
  <c r="AG121" i="2" s="1"/>
  <c r="AG12" i="2"/>
  <c r="AG14" i="2"/>
  <c r="G11" i="2" s="1"/>
  <c r="AG94" i="2"/>
  <c r="G91" i="2" s="1"/>
  <c r="AG92" i="2"/>
  <c r="AF84" i="2"/>
  <c r="AF82" i="2"/>
  <c r="AG83" i="2" s="1"/>
  <c r="AF74" i="2"/>
  <c r="AF72" i="2"/>
  <c r="AG73" i="2" s="1"/>
  <c r="AF64" i="2"/>
  <c r="AF62" i="2"/>
  <c r="AG63" i="2" s="1"/>
  <c r="AF52" i="2"/>
  <c r="AG53" i="2" s="1"/>
  <c r="AF54" i="2"/>
  <c r="AF44" i="2"/>
  <c r="AF42" i="2"/>
  <c r="AG43" i="2" s="1"/>
  <c r="AF34" i="2"/>
  <c r="AF32" i="2"/>
  <c r="AG33" i="2" s="1"/>
  <c r="AG112" i="2" l="1"/>
  <c r="G109" i="2" s="1"/>
  <c r="AM167" i="2"/>
  <c r="AK159" i="2"/>
  <c r="AK11" i="2"/>
  <c r="AK179" i="2"/>
  <c r="AM187" i="2"/>
  <c r="AM99" i="2"/>
  <c r="AK91" i="2"/>
  <c r="AK189" i="2"/>
  <c r="AM197" i="2"/>
  <c r="AG24" i="2"/>
  <c r="G21" i="2" s="1"/>
  <c r="AG22" i="2"/>
  <c r="AG110" i="2"/>
  <c r="AF170" i="2"/>
  <c r="AG171" i="2" s="1"/>
  <c r="AF172" i="2"/>
  <c r="AG152" i="2"/>
  <c r="G149" i="2" s="1"/>
  <c r="AG150" i="2"/>
  <c r="AG142" i="2"/>
  <c r="G139" i="2" s="1"/>
  <c r="AG140" i="2"/>
  <c r="AG132" i="2"/>
  <c r="G129" i="2" s="1"/>
  <c r="AG130" i="2"/>
  <c r="AG122" i="2"/>
  <c r="G119" i="2" s="1"/>
  <c r="AG120" i="2"/>
  <c r="AG84" i="2"/>
  <c r="G81" i="2" s="1"/>
  <c r="AG82" i="2"/>
  <c r="AG74" i="2"/>
  <c r="G71" i="2" s="1"/>
  <c r="AG72" i="2"/>
  <c r="AG64" i="2"/>
  <c r="G61" i="2" s="1"/>
  <c r="AG62" i="2"/>
  <c r="AG52" i="2"/>
  <c r="AG54" i="2"/>
  <c r="G51" i="2" s="1"/>
  <c r="AG44" i="2"/>
  <c r="G41" i="2" s="1"/>
  <c r="AG42" i="2"/>
  <c r="AG34" i="2"/>
  <c r="G31" i="2" s="1"/>
  <c r="AG32" i="2"/>
  <c r="AM147" i="2" l="1"/>
  <c r="AK139" i="2"/>
  <c r="AK71" i="2"/>
  <c r="AM79" i="2"/>
  <c r="AK129" i="2"/>
  <c r="AM137" i="2"/>
  <c r="AK81" i="2"/>
  <c r="AK41" i="2"/>
  <c r="AM49" i="2"/>
  <c r="AM39" i="2"/>
  <c r="AK31" i="2"/>
  <c r="U8" i="2"/>
  <c r="AM59" i="2"/>
  <c r="AK51" i="2"/>
  <c r="AM117" i="2"/>
  <c r="AK109" i="2"/>
  <c r="AM29" i="2"/>
  <c r="AM19" i="2"/>
  <c r="AM69" i="2"/>
  <c r="AK61" i="2"/>
  <c r="AK119" i="2"/>
  <c r="AM127" i="2"/>
  <c r="AM157" i="2"/>
  <c r="AK149" i="2"/>
  <c r="AG170" i="2"/>
  <c r="AG172" i="2"/>
  <c r="G169" i="2" s="1"/>
  <c r="AM89" i="2" l="1"/>
  <c r="AM10" i="2" s="1"/>
  <c r="AJ7" i="2" s="1"/>
  <c r="W8" i="2"/>
  <c r="Y8" i="2" s="1"/>
  <c r="AE11" i="2" s="1"/>
  <c r="E48" i="5" s="1"/>
  <c r="W7" i="2"/>
  <c r="AK169" i="2"/>
  <c r="AM177" i="2"/>
  <c r="AK21" i="2"/>
  <c r="AK10" i="2" s="1"/>
  <c r="AJ6" i="2" s="1"/>
  <c r="U7" i="2"/>
  <c r="V5" i="2" s="1"/>
  <c r="Y7" i="2" l="1"/>
  <c r="Z5" i="2"/>
  <c r="I48" i="5"/>
  <c r="AE10" i="2" l="1"/>
  <c r="B197" i="2" l="1"/>
  <c r="B117" i="2"/>
  <c r="B187" i="2"/>
  <c r="B177" i="2"/>
  <c r="B167" i="2"/>
  <c r="B157" i="2"/>
  <c r="B147" i="2"/>
  <c r="B137" i="2"/>
  <c r="B127" i="2"/>
  <c r="B19" i="2"/>
  <c r="B99" i="2"/>
  <c r="B89" i="2"/>
  <c r="B39" i="2"/>
  <c r="B79" i="2"/>
  <c r="B69" i="2"/>
  <c r="B59" i="2"/>
  <c r="B49" i="2"/>
  <c r="B29" i="2"/>
  <c r="L89" i="2"/>
  <c r="L137" i="2"/>
  <c r="L177" i="2"/>
  <c r="L187" i="2"/>
  <c r="L29" i="2"/>
  <c r="L69" i="2"/>
  <c r="L39" i="2"/>
  <c r="L79" i="2"/>
  <c r="L59" i="2"/>
  <c r="L197" i="2"/>
  <c r="L117" i="2"/>
  <c r="L19" i="2"/>
  <c r="L127" i="2"/>
  <c r="L157" i="2"/>
  <c r="L167" i="2"/>
  <c r="L99" i="2"/>
  <c r="L49" i="2"/>
  <c r="L1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G8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西暦入力(例:2020/10/1)</t>
        </r>
      </text>
    </comment>
    <comment ref="G9" authorId="0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>西暦入力(例:2020/10/1)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G8" authorId="0" shapeId="0" xr:uid="{AE74625A-16F8-4A0A-82B1-0D8EDB659DC3}">
      <text>
        <r>
          <rPr>
            <sz val="9"/>
            <color indexed="81"/>
            <rFont val="MS P ゴシック"/>
            <family val="3"/>
            <charset val="128"/>
          </rPr>
          <t>西暦入力(例:2020/10/1)</t>
        </r>
      </text>
    </comment>
    <comment ref="G9" authorId="0" shapeId="0" xr:uid="{2694FC73-D789-4F21-B49B-D61BE2CAD9E7}">
      <text>
        <r>
          <rPr>
            <sz val="9"/>
            <color indexed="81"/>
            <rFont val="MS P ゴシック"/>
            <family val="3"/>
            <charset val="128"/>
          </rPr>
          <t>西暦入力(例:2020/10/1)</t>
        </r>
      </text>
    </comment>
  </commentList>
</comments>
</file>

<file path=xl/sharedStrings.xml><?xml version="1.0" encoding="utf-8"?>
<sst xmlns="http://schemas.openxmlformats.org/spreadsheetml/2006/main" count="1000" uniqueCount="83">
  <si>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</si>
  <si>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</si>
  <si>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</si>
  <si>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</si>
  <si>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</si>
  <si>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</si>
  <si>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</si>
  <si>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</si>
  <si>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</si>
  <si>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</si>
  <si>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</si>
  <si>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</si>
  <si>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</si>
  <si>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</si>
  <si>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雨</t>
  </si>
  <si>
    <t>夏季休暇など</t>
    <rPh sb="0" eb="2">
      <t>カキ</t>
    </rPh>
    <rPh sb="2" eb="4">
      <t>キュウカ</t>
    </rPh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</si>
  <si>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</si>
  <si>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</si>
  <si>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(様式１)</t>
    <rPh sb="1" eb="3">
      <t>ヨウシキ</t>
    </rPh>
    <phoneticPr fontId="2"/>
  </si>
  <si>
    <t>月】</t>
    <rPh sb="0" eb="1">
      <t>ガツ</t>
    </rPh>
    <phoneticPr fontId="2"/>
  </si>
  <si>
    <t>【</t>
    <phoneticPr fontId="2"/>
  </si>
  <si>
    <t>】</t>
    <phoneticPr fontId="2"/>
  </si>
  <si>
    <t>受注者</t>
    <rPh sb="0" eb="3">
      <t>ジュチュウシャ</t>
    </rPh>
    <phoneticPr fontId="2"/>
  </si>
  <si>
    <t>提出</t>
    <rPh sb="0" eb="2">
      <t>テイシュツ</t>
    </rPh>
    <phoneticPr fontId="2"/>
  </si>
  <si>
    <t>【１／２枚目】</t>
    <rPh sb="4" eb="6">
      <t>マイメ</t>
    </rPh>
    <phoneticPr fontId="2"/>
  </si>
  <si>
    <t>年末年始</t>
  </si>
  <si>
    <t>休日取得事績確認表</t>
    <rPh sb="0" eb="2">
      <t>キュウジツ</t>
    </rPh>
    <rPh sb="2" eb="4">
      <t>シュトク</t>
    </rPh>
    <rPh sb="4" eb="6">
      <t>ジセキ</t>
    </rPh>
    <rPh sb="6" eb="8">
      <t>カクニン</t>
    </rPh>
    <rPh sb="8" eb="9">
      <t>ヒョウ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</si>
  <si>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</si>
  <si>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</si>
  <si>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</si>
  <si>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受注者名</t>
    <rPh sb="0" eb="3">
      <t>ジュチュウシャ</t>
    </rPh>
    <rPh sb="3" eb="4">
      <t>メイ</t>
    </rPh>
    <phoneticPr fontId="2"/>
  </si>
  <si>
    <t>休日取得 計画 ・ 実績 表</t>
    <rPh sb="0" eb="2">
      <t>キュウジツ</t>
    </rPh>
    <rPh sb="2" eb="4">
      <t>シュトク</t>
    </rPh>
    <rPh sb="5" eb="7">
      <t>ケイカク</t>
    </rPh>
    <rPh sb="10" eb="12">
      <t>ジッセキ</t>
    </rPh>
    <rPh sb="13" eb="14">
      <t>ヒョウ</t>
    </rPh>
    <phoneticPr fontId="2"/>
  </si>
  <si>
    <t>～</t>
    <phoneticPr fontId="2"/>
  </si>
  <si>
    <t>契約工期</t>
    <rPh sb="0" eb="2">
      <t>ケイヤク</t>
    </rPh>
    <rPh sb="2" eb="4">
      <t>コウキ</t>
    </rPh>
    <phoneticPr fontId="2"/>
  </si>
  <si>
    <t>夏季休暇の有無</t>
    <rPh sb="0" eb="4">
      <t>カキキュウカ</t>
    </rPh>
    <rPh sb="5" eb="7">
      <t>ウム</t>
    </rPh>
    <phoneticPr fontId="2"/>
  </si>
  <si>
    <t>年末年始の有無</t>
    <rPh sb="0" eb="2">
      <t>ネンマツ</t>
    </rPh>
    <rPh sb="2" eb="4">
      <t>ネンシ</t>
    </rPh>
    <rPh sb="5" eb="7">
      <t>ウム</t>
    </rPh>
    <phoneticPr fontId="2"/>
  </si>
  <si>
    <t>実施</t>
    <rPh sb="0" eb="2">
      <t>ジッシ</t>
    </rPh>
    <phoneticPr fontId="2"/>
  </si>
  <si>
    <t>無</t>
  </si>
  <si>
    <t>有</t>
  </si>
  <si>
    <t>北九州市長　宛</t>
    <rPh sb="0" eb="5">
      <t>キタキュウシュウシチョウ</t>
    </rPh>
    <rPh sb="6" eb="7">
      <t>アテ</t>
    </rPh>
    <phoneticPr fontId="2"/>
  </si>
  <si>
    <t>工　期</t>
    <rPh sb="0" eb="1">
      <t>コウ</t>
    </rPh>
    <rPh sb="2" eb="3">
      <t>キ</t>
    </rPh>
    <phoneticPr fontId="2"/>
  </si>
  <si>
    <t>分離発注工事
の有無</t>
    <rPh sb="0" eb="2">
      <t>ブンリ</t>
    </rPh>
    <rPh sb="2" eb="6">
      <t>ハッチュウコウジ</t>
    </rPh>
    <rPh sb="8" eb="10">
      <t>ウム</t>
    </rPh>
    <phoneticPr fontId="2"/>
  </si>
  <si>
    <t>以下の</t>
    <rPh sb="0" eb="2">
      <t>イカ</t>
    </rPh>
    <phoneticPr fontId="2"/>
  </si>
  <si>
    <t>欄に必要項目を入力してください</t>
    <rPh sb="0" eb="1">
      <t>ラン</t>
    </rPh>
    <rPh sb="2" eb="6">
      <t>ヒツヨウコウモク</t>
    </rPh>
    <rPh sb="7" eb="9">
      <t>ニュウリョク</t>
    </rPh>
    <phoneticPr fontId="2"/>
  </si>
  <si>
    <t>分離発注工事
の有無</t>
    <rPh sb="0" eb="2">
      <t>ブンリ</t>
    </rPh>
    <rPh sb="2" eb="4">
      <t>ハッチュウ</t>
    </rPh>
    <rPh sb="4" eb="6">
      <t>コウジ</t>
    </rPh>
    <rPh sb="8" eb="10">
      <t>ウム</t>
    </rPh>
    <phoneticPr fontId="2"/>
  </si>
  <si>
    <t>㈱●●建設</t>
    <rPh sb="3" eb="5">
      <t>ケンセツ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</si>
  <si>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</si>
  <si>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</si>
  <si>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●●小学校新築工事</t>
    <rPh sb="2" eb="5">
      <t>ショウガッコウ</t>
    </rPh>
    <rPh sb="5" eb="9">
      <t>シンチクコウジ</t>
    </rPh>
    <phoneticPr fontId="2"/>
  </si>
  <si>
    <t>週休２日の実績
（閉所率）</t>
    <rPh sb="0" eb="2">
      <t>シュウキュウ</t>
    </rPh>
    <rPh sb="3" eb="4">
      <t>ニチ</t>
    </rPh>
    <rPh sb="5" eb="7">
      <t>ジッセキ</t>
    </rPh>
    <rPh sb="9" eb="12">
      <t>ヘイショリツ</t>
    </rPh>
    <phoneticPr fontId="2"/>
  </si>
  <si>
    <t>工事期間</t>
    <rPh sb="0" eb="4">
      <t>コウジキカン</t>
    </rPh>
    <phoneticPr fontId="2"/>
  </si>
  <si>
    <t>※詳細は、別添工程表による。</t>
    <rPh sb="1" eb="3">
      <t>ショウサイ</t>
    </rPh>
    <rPh sb="5" eb="7">
      <t>ベッテン</t>
    </rPh>
    <rPh sb="7" eb="10">
      <t>コウテイヒョウ</t>
    </rPh>
    <phoneticPr fontId="2"/>
  </si>
  <si>
    <t>振替休暇</t>
  </si>
  <si>
    <t>週休２日実施証明書発行申出書</t>
    <rPh sb="0" eb="2">
      <t>シュウキュウ</t>
    </rPh>
    <rPh sb="3" eb="4">
      <t>ニチ</t>
    </rPh>
    <rPh sb="4" eb="6">
      <t>ジッシ</t>
    </rPh>
    <rPh sb="6" eb="9">
      <t>ショウメイショ</t>
    </rPh>
    <rPh sb="9" eb="11">
      <t>ハッコウ</t>
    </rPh>
    <rPh sb="11" eb="14">
      <t>モウシデショ</t>
    </rPh>
    <phoneticPr fontId="2"/>
  </si>
  <si>
    <t>下記対象工事について、週休２日実施証明書の発行を申し出ます。</t>
    <rPh sb="0" eb="2">
      <t>カキ</t>
    </rPh>
    <rPh sb="2" eb="4">
      <t>タイショウ</t>
    </rPh>
    <rPh sb="4" eb="6">
      <t>コウジ</t>
    </rPh>
    <rPh sb="11" eb="13">
      <t>シュウキュウ</t>
    </rPh>
    <rPh sb="14" eb="15">
      <t>ニチ</t>
    </rPh>
    <rPh sb="15" eb="17">
      <t>ジッシ</t>
    </rPh>
    <rPh sb="17" eb="20">
      <t>ショウメイショ</t>
    </rPh>
    <rPh sb="21" eb="23">
      <t>ハッコウ</t>
    </rPh>
    <rPh sb="24" eb="25">
      <t>モウ</t>
    </rPh>
    <rPh sb="26" eb="27">
      <t>デ</t>
    </rPh>
    <phoneticPr fontId="2"/>
  </si>
  <si>
    <t>【２／２枚目】</t>
    <rPh sb="4" eb="6">
      <t>マイメ</t>
    </rPh>
    <phoneticPr fontId="2"/>
  </si>
  <si>
    <t>夏季休暇</t>
  </si>
  <si>
    <t>その他</t>
  </si>
  <si>
    <t>一時中止</t>
  </si>
  <si>
    <t>月単位</t>
    <rPh sb="0" eb="3">
      <t>ツキタンイ</t>
    </rPh>
    <phoneticPr fontId="2"/>
  </si>
  <si>
    <t>計画期間</t>
    <rPh sb="0" eb="2">
      <t>ケイカク</t>
    </rPh>
    <rPh sb="2" eb="4">
      <t>キカン</t>
    </rPh>
    <phoneticPr fontId="2"/>
  </si>
  <si>
    <t>実施期間</t>
    <rPh sb="0" eb="2">
      <t>ジッシ</t>
    </rPh>
    <rPh sb="2" eb="4">
      <t>キカン</t>
    </rPh>
    <phoneticPr fontId="2"/>
  </si>
  <si>
    <t>不足数</t>
    <rPh sb="0" eb="3">
      <t>フソクスウ</t>
    </rPh>
    <phoneticPr fontId="2"/>
  </si>
  <si>
    <t>計画通期必要数</t>
    <rPh sb="0" eb="2">
      <t>ケイカク</t>
    </rPh>
    <rPh sb="2" eb="4">
      <t>ツウキ</t>
    </rPh>
    <rPh sb="4" eb="6">
      <t>ヒツヨウ</t>
    </rPh>
    <rPh sb="6" eb="7">
      <t>スウ</t>
    </rPh>
    <phoneticPr fontId="2"/>
  </si>
  <si>
    <t>【令和7年4月版】</t>
    <phoneticPr fontId="2"/>
  </si>
  <si>
    <t>土日数</t>
    <rPh sb="0" eb="2">
      <t>ドニチ</t>
    </rPh>
    <rPh sb="2" eb="3">
      <t>スウ</t>
    </rPh>
    <phoneticPr fontId="2"/>
  </si>
  <si>
    <t>計画月単位</t>
    <rPh sb="0" eb="2">
      <t>ケイカク</t>
    </rPh>
    <rPh sb="2" eb="5">
      <t>ツキタンイ</t>
    </rPh>
    <phoneticPr fontId="2"/>
  </si>
  <si>
    <t>実績月単位</t>
  </si>
  <si>
    <t>計画</t>
    <phoneticPr fontId="2"/>
  </si>
  <si>
    <t>実績</t>
    <phoneticPr fontId="2"/>
  </si>
  <si>
    <t>計画月単位</t>
  </si>
  <si>
    <t>夏季休暇など</t>
  </si>
  <si>
    <t>計画期間</t>
  </si>
  <si>
    <t>実施期間</t>
  </si>
  <si>
    <t>計画日数</t>
  </si>
  <si>
    <t>計画率</t>
  </si>
  <si>
    <t>閉所日数</t>
  </si>
  <si>
    <t>現場閉所率</t>
  </si>
  <si>
    <t>月単位</t>
  </si>
  <si>
    <t>通　　期</t>
    <rPh sb="0" eb="1">
      <t>ツウ</t>
    </rPh>
    <rPh sb="3" eb="4">
      <t>キ</t>
    </rPh>
    <phoneticPr fontId="2"/>
  </si>
  <si>
    <t>月　単　位</t>
    <phoneticPr fontId="2"/>
  </si>
  <si>
    <t>週休２日促進工事実績報告書</t>
    <rPh sb="0" eb="2">
      <t>シュウキュウ</t>
    </rPh>
    <rPh sb="3" eb="4">
      <t>ニチ</t>
    </rPh>
    <rPh sb="6" eb="8">
      <t>コウジ</t>
    </rPh>
    <rPh sb="8" eb="10">
      <t>ジッセキ</t>
    </rPh>
    <rPh sb="10" eb="13">
      <t>ホウコクショ</t>
    </rPh>
    <phoneticPr fontId="2"/>
  </si>
  <si>
    <t>下記対象工事の週休２日促進工事実施について、次のとおり回答します。</t>
    <rPh sb="0" eb="2">
      <t>カキ</t>
    </rPh>
    <rPh sb="2" eb="4">
      <t>タイショウ</t>
    </rPh>
    <rPh sb="4" eb="6">
      <t>コウジ</t>
    </rPh>
    <rPh sb="7" eb="9">
      <t>シュウキュウ</t>
    </rPh>
    <rPh sb="10" eb="11">
      <t>ニチ</t>
    </rPh>
    <rPh sb="13" eb="15">
      <t>コウジ</t>
    </rPh>
    <rPh sb="15" eb="17">
      <t>ジッシ</t>
    </rPh>
    <rPh sb="22" eb="23">
      <t>ツギ</t>
    </rPh>
    <rPh sb="27" eb="29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</si>
</sst>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  <numFmt numFmtId="182" formatCode="m"/>
    <numFmt numFmtId="183" formatCode="m&quot;月&quot;"/>
    <numFmt numFmtId="184" formatCode="0.000%"/>
    <numFmt numFmtId="185" formatCode=";;;"/>
    <numFmt numFmtId="186" formatCode="\(0.00%\)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indexed="81"/>
      <name val="MS P ゴシック"/>
      <family val="3"/>
      <charset val="128"/>
    </font>
    <font>
      <sz val="1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1"/>
      <color theme="0"/>
      <name val="HG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rgb="FFFF0000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178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shrinkToFit="1"/>
    </xf>
    <xf numFmtId="18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85" fontId="4" fillId="0" borderId="0" xfId="0" applyNumberFormat="1" applyFont="1" applyAlignment="1">
      <alignment horizontal="center" vertical="center"/>
    </xf>
    <xf numFmtId="178" fontId="4" fillId="0" borderId="4" xfId="0" applyNumberFormat="1" applyFont="1" applyBorder="1" applyAlignment="1" applyProtection="1">
      <alignment horizontal="center" vertical="center"/>
      <protection locked="0"/>
    </xf>
    <xf numFmtId="17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4" xfId="0" applyBorder="1" applyAlignment="1">
      <alignment vertical="center"/>
    </xf>
    <xf numFmtId="0" fontId="14" fillId="0" borderId="52" xfId="0" applyFont="1" applyBorder="1" applyAlignment="1">
      <alignment horizontal="center" vertical="center" wrapText="1"/>
    </xf>
    <xf numFmtId="0" fontId="0" fillId="3" borderId="26" xfId="0" applyFill="1" applyBorder="1">
      <alignment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5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5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50" xfId="0" applyFont="1" applyBorder="1" applyAlignment="1">
      <alignment vertical="center" shrinkToFit="1"/>
    </xf>
    <xf numFmtId="177" fontId="4" fillId="0" borderId="50" xfId="1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3" fontId="11" fillId="0" borderId="10" xfId="0" applyNumberFormat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0" borderId="62" xfId="0" applyFont="1" applyFill="1" applyBorder="1" applyAlignment="1">
      <alignment vertical="center"/>
    </xf>
    <xf numFmtId="0" fontId="4" fillId="5" borderId="22" xfId="0" applyFont="1" applyFill="1" applyBorder="1" applyAlignment="1">
      <alignment horizontal="center" vertical="center"/>
    </xf>
    <xf numFmtId="1" fontId="4" fillId="5" borderId="61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3" borderId="26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180" fontId="14" fillId="3" borderId="26" xfId="0" applyNumberFormat="1" applyFont="1" applyFill="1" applyBorder="1" applyAlignment="1">
      <alignment horizontal="center" vertical="center"/>
    </xf>
    <xf numFmtId="180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5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80" fontId="0" fillId="0" borderId="52" xfId="0" applyNumberFormat="1" applyBorder="1" applyAlignment="1">
      <alignment horizontal="center" vertical="center"/>
    </xf>
    <xf numFmtId="180" fontId="0" fillId="0" borderId="50" xfId="0" applyNumberFormat="1" applyBorder="1" applyAlignment="1">
      <alignment horizontal="center" vertical="center"/>
    </xf>
    <xf numFmtId="180" fontId="0" fillId="0" borderId="54" xfId="0" applyNumberFormat="1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180" fontId="0" fillId="0" borderId="27" xfId="0" applyNumberFormat="1" applyBorder="1" applyAlignment="1">
      <alignment horizontal="center" vertical="center"/>
    </xf>
    <xf numFmtId="180" fontId="0" fillId="0" borderId="57" xfId="0" applyNumberFormat="1" applyBorder="1" applyAlignment="1">
      <alignment horizontal="center" vertical="center"/>
    </xf>
    <xf numFmtId="180" fontId="0" fillId="0" borderId="53" xfId="0" applyNumberFormat="1" applyBorder="1" applyAlignment="1">
      <alignment horizontal="center" vertical="center"/>
    </xf>
    <xf numFmtId="180" fontId="0" fillId="0" borderId="55" xfId="0" applyNumberFormat="1" applyBorder="1" applyAlignment="1">
      <alignment horizontal="center" vertical="center"/>
    </xf>
    <xf numFmtId="180" fontId="0" fillId="0" borderId="56" xfId="0" applyNumberForma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86" fontId="14" fillId="0" borderId="7" xfId="0" applyNumberFormat="1" applyFont="1" applyBorder="1" applyAlignment="1">
      <alignment horizontal="center" vertical="center"/>
    </xf>
    <xf numFmtId="186" fontId="14" fillId="0" borderId="26" xfId="0" applyNumberFormat="1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0" fillId="0" borderId="5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77" fontId="3" fillId="2" borderId="20" xfId="0" applyNumberFormat="1" applyFont="1" applyFill="1" applyBorder="1" applyAlignment="1">
      <alignment horizontal="center" vertical="center"/>
    </xf>
    <xf numFmtId="177" fontId="3" fillId="2" borderId="21" xfId="0" applyNumberFormat="1" applyFont="1" applyFill="1" applyBorder="1" applyAlignment="1">
      <alignment horizontal="center" vertical="center"/>
    </xf>
    <xf numFmtId="177" fontId="3" fillId="2" borderId="22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0" fontId="11" fillId="0" borderId="5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>
      <alignment horizontal="left" vertical="center"/>
    </xf>
    <xf numFmtId="18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shrinkToFit="1"/>
    </xf>
    <xf numFmtId="180" fontId="4" fillId="0" borderId="0" xfId="0" applyNumberFormat="1" applyFont="1" applyFill="1" applyAlignment="1" applyProtection="1">
      <alignment horizontal="center" vertical="center"/>
      <protection locked="0"/>
    </xf>
    <xf numFmtId="18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49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180" fontId="4" fillId="0" borderId="4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84" fontId="4" fillId="0" borderId="28" xfId="1" applyNumberFormat="1" applyFont="1" applyFill="1" applyBorder="1" applyAlignment="1">
      <alignment horizontal="center" vertical="center"/>
    </xf>
    <xf numFmtId="184" fontId="0" fillId="0" borderId="44" xfId="0" applyNumberFormat="1" applyFill="1" applyBorder="1" applyAlignment="1">
      <alignment horizontal="center" vertical="center"/>
    </xf>
    <xf numFmtId="184" fontId="4" fillId="0" borderId="45" xfId="1" applyNumberFormat="1" applyFont="1" applyFill="1" applyBorder="1" applyAlignment="1">
      <alignment horizontal="center" vertical="center"/>
    </xf>
    <xf numFmtId="184" fontId="4" fillId="0" borderId="46" xfId="1" applyNumberFormat="1" applyFont="1" applyFill="1" applyBorder="1" applyAlignment="1">
      <alignment horizontal="center" vertical="center"/>
    </xf>
    <xf numFmtId="184" fontId="0" fillId="0" borderId="47" xfId="0" applyNumberForma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11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0" fontId="11" fillId="0" borderId="11" xfId="0" applyFont="1" applyBorder="1" applyAlignment="1" applyProtection="1">
      <alignment horizontal="center" vertical="center" wrapText="1" shrinkToFit="1"/>
      <protection locked="0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176" fontId="4" fillId="2" borderId="36" xfId="0" applyNumberFormat="1" applyFont="1" applyFill="1" applyBorder="1" applyAlignment="1">
      <alignment horizontal="center" vertical="center"/>
    </xf>
    <xf numFmtId="176" fontId="4" fillId="2" borderId="37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180" fontId="4" fillId="3" borderId="0" xfId="0" applyNumberFormat="1" applyFont="1" applyFill="1" applyAlignment="1" applyProtection="1">
      <alignment horizontal="center" vertical="center" shrinkToFit="1"/>
      <protection locked="0"/>
    </xf>
    <xf numFmtId="180" fontId="8" fillId="3" borderId="20" xfId="0" applyNumberFormat="1" applyFont="1" applyFill="1" applyBorder="1" applyAlignment="1" applyProtection="1">
      <alignment horizontal="center" vertical="center" shrinkToFit="1"/>
      <protection locked="0"/>
    </xf>
    <xf numFmtId="180" fontId="8" fillId="3" borderId="21" xfId="0" applyNumberFormat="1" applyFont="1" applyFill="1" applyBorder="1" applyAlignment="1" applyProtection="1">
      <alignment horizontal="center" vertical="center" shrinkToFit="1"/>
      <protection locked="0"/>
    </xf>
    <xf numFmtId="180" fontId="8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176" fontId="4" fillId="4" borderId="31" xfId="0" applyNumberFormat="1" applyFont="1" applyFill="1" applyBorder="1" applyAlignment="1">
      <alignment horizontal="center" vertical="center"/>
    </xf>
    <xf numFmtId="176" fontId="4" fillId="4" borderId="32" xfId="0" applyNumberFormat="1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168"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66FF66"/>
        </patternFill>
      </fill>
    </dxf>
    <dxf>
      <fill>
        <patternFill>
          <bgColor rgb="FF00CC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66FF66"/>
        </patternFill>
      </fill>
    </dxf>
    <dxf>
      <fill>
        <patternFill>
          <bgColor rgb="FF00CC00"/>
        </patternFill>
      </fill>
    </dxf>
    <dxf>
      <font>
        <color theme="0"/>
      </font>
      <fill>
        <patternFill>
          <bgColor rgb="FF006600"/>
        </patternFill>
      </fill>
    </dxf>
  </dxfs>
  <tableStyles count="0" defaultTableStyle="TableStyleMedium2" defaultPivotStyle="PivotStyleLight16"/>
  <colors>
    <mruColors>
      <color rgb="FFFFCCCC"/>
      <color rgb="FF66FF66"/>
      <color rgb="FFFFCC99"/>
      <color rgb="FFCCECFF"/>
      <color rgb="FFFFFF66"/>
      <color rgb="FFFFFF99"/>
      <color rgb="FFFFFF00"/>
      <color rgb="FF00CC00"/>
      <color rgb="FF0066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123825</xdr:colOff>
      <xdr:row>34</xdr:row>
      <xdr:rowOff>47625</xdr:rowOff>
    </xdr:from>
    <xdr:to>
      <xdr:col>34</xdr:col>
      <xdr:colOff>462163</xdr:colOff>
      <xdr:row>42</xdr:row>
      <xdr:rowOff>81643</xdr:rowOff>
    </xdr:to>
    <xdr:sp macro="" textlink="">
      <xdr:nvSpPr>
        <xdr:cNvPr id="18" name="角丸四角形吹き出し 8">
          <a:extLst>
            <a:ext uri="{FF2B5EF4-FFF2-40B4-BE49-F238E27FC236}">
              <a16:creationId xmlns:a16="http://schemas.microsoft.com/office/drawing/2014/main" id="{566F19A5-3AFA-493D-8C3C-0C506439DCA1}"/>
            </a:ext>
          </a:extLst>
        </xdr:cNvPr>
        <xdr:cNvSpPr/>
      </xdr:nvSpPr>
      <xdr:spPr>
        <a:xfrm>
          <a:off x="7267575" y="6225268"/>
          <a:ext cx="3195838" cy="1340304"/>
        </a:xfrm>
        <a:prstGeom prst="wedgeRoundRectCallout">
          <a:avLst>
            <a:gd name="adj1" fmla="val 32618"/>
            <a:gd name="adj2" fmla="val -368510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⑨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月単位、通期の達成、未達成を自動で表示します。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4BACC6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通期が未達成でも月単位が達成であれば、そのまま月単位は達成とします。（補正率１．０４のままで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OK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4BACC6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l"/>
          <a:endParaRPr kumimoji="1" lang="ja-JP" altLang="en-US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204107</xdr:colOff>
      <xdr:row>68</xdr:row>
      <xdr:rowOff>134793</xdr:rowOff>
    </xdr:from>
    <xdr:to>
      <xdr:col>33</xdr:col>
      <xdr:colOff>33138</xdr:colOff>
      <xdr:row>70</xdr:row>
      <xdr:rowOff>163286</xdr:rowOff>
    </xdr:to>
    <xdr:sp macro="" textlink="">
      <xdr:nvSpPr>
        <xdr:cNvPr id="17" name="角丸四角形吹き出し 8">
          <a:extLst>
            <a:ext uri="{FF2B5EF4-FFF2-40B4-BE49-F238E27FC236}">
              <a16:creationId xmlns:a16="http://schemas.microsoft.com/office/drawing/2014/main" id="{F10D3152-62C3-411E-BDC8-48C0F6FD7378}"/>
            </a:ext>
          </a:extLst>
        </xdr:cNvPr>
        <xdr:cNvSpPr/>
      </xdr:nvSpPr>
      <xdr:spPr>
        <a:xfrm>
          <a:off x="6490607" y="12095472"/>
          <a:ext cx="3258031" cy="259814"/>
        </a:xfrm>
        <a:prstGeom prst="wedgeRoundRectCallout">
          <a:avLst>
            <a:gd name="adj1" fmla="val 54275"/>
            <a:gd name="adj2" fmla="val -98474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⑧月単位の現場閉所率が自動計算されます。</a:t>
          </a:r>
        </a:p>
      </xdr:txBody>
    </xdr:sp>
    <xdr:clientData/>
  </xdr:twoCellAnchor>
  <xdr:twoCellAnchor>
    <xdr:from>
      <xdr:col>23</xdr:col>
      <xdr:colOff>122464</xdr:colOff>
      <xdr:row>15</xdr:row>
      <xdr:rowOff>89647</xdr:rowOff>
    </xdr:from>
    <xdr:to>
      <xdr:col>33</xdr:col>
      <xdr:colOff>30379</xdr:colOff>
      <xdr:row>22</xdr:row>
      <xdr:rowOff>44023</xdr:rowOff>
    </xdr:to>
    <xdr:sp macro="" textlink="">
      <xdr:nvSpPr>
        <xdr:cNvPr id="13" name="角丸四角形吹き出し 10">
          <a:extLst>
            <a:ext uri="{FF2B5EF4-FFF2-40B4-BE49-F238E27FC236}">
              <a16:creationId xmlns:a16="http://schemas.microsoft.com/office/drawing/2014/main" id="{A126A4C7-D5F9-426C-A5BB-55C697097957}"/>
            </a:ext>
          </a:extLst>
        </xdr:cNvPr>
        <xdr:cNvSpPr/>
      </xdr:nvSpPr>
      <xdr:spPr>
        <a:xfrm>
          <a:off x="6980464" y="3137647"/>
          <a:ext cx="2765415" cy="1070162"/>
        </a:xfrm>
        <a:prstGeom prst="wedgeRoundRectCallout">
          <a:avLst>
            <a:gd name="adj1" fmla="val -35789"/>
            <a:gd name="adj2" fmla="val -112845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②夏季休暇（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)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，年末年始休暇（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6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日）の有無を入力します。有を選択した場合、下記予定表で予定がねければ</a:t>
          </a:r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⑨にエラーが表示されます。</a:t>
          </a:r>
        </a:p>
      </xdr:txBody>
    </xdr:sp>
    <xdr:clientData/>
  </xdr:twoCellAnchor>
  <xdr:twoCellAnchor>
    <xdr:from>
      <xdr:col>13</xdr:col>
      <xdr:colOff>47625</xdr:colOff>
      <xdr:row>0</xdr:row>
      <xdr:rowOff>0</xdr:rowOff>
    </xdr:from>
    <xdr:to>
      <xdr:col>21</xdr:col>
      <xdr:colOff>267432</xdr:colOff>
      <xdr:row>2</xdr:row>
      <xdr:rowOff>454269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086749DE-0624-4A6B-A24D-2855E0FE633F}"/>
            </a:ext>
          </a:extLst>
        </xdr:cNvPr>
        <xdr:cNvSpPr/>
      </xdr:nvSpPr>
      <xdr:spPr>
        <a:xfrm>
          <a:off x="4057650" y="0"/>
          <a:ext cx="2505807" cy="882894"/>
        </a:xfrm>
        <a:prstGeom prst="wedgeRoundRectCallout">
          <a:avLst>
            <a:gd name="adj1" fmla="val -68437"/>
            <a:gd name="adj2" fmla="val 152553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①工事開始日、工事完成日（予定）、を入力します。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工事期間が自動入力されます。</a:t>
          </a:r>
        </a:p>
      </xdr:txBody>
    </xdr:sp>
    <xdr:clientData/>
  </xdr:twoCellAnchor>
  <xdr:oneCellAnchor>
    <xdr:from>
      <xdr:col>8</xdr:col>
      <xdr:colOff>40822</xdr:colOff>
      <xdr:row>18</xdr:row>
      <xdr:rowOff>68036</xdr:rowOff>
    </xdr:from>
    <xdr:ext cx="3522051" cy="283330"/>
    <xdr:sp macro="" textlink="">
      <xdr:nvSpPr>
        <xdr:cNvPr id="7" name="角丸四角形吹き出し 4">
          <a:extLst>
            <a:ext uri="{FF2B5EF4-FFF2-40B4-BE49-F238E27FC236}">
              <a16:creationId xmlns:a16="http://schemas.microsoft.com/office/drawing/2014/main" id="{8B1B4EB1-9DB1-4D06-B2CF-4B4DFB4053BD}"/>
            </a:ext>
          </a:extLst>
        </xdr:cNvPr>
        <xdr:cNvSpPr/>
      </xdr:nvSpPr>
      <xdr:spPr>
        <a:xfrm>
          <a:off x="2612572" y="3646715"/>
          <a:ext cx="3522051" cy="283330"/>
        </a:xfrm>
        <a:prstGeom prst="wedgeRoundRectCallout">
          <a:avLst>
            <a:gd name="adj1" fmla="val -17298"/>
            <a:gd name="adj2" fmla="val 170248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③予定している休日を計画欄に入力します。自動着色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12</xdr:col>
      <xdr:colOff>87486</xdr:colOff>
      <xdr:row>41</xdr:row>
      <xdr:rowOff>103095</xdr:rowOff>
    </xdr:from>
    <xdr:ext cx="3055331" cy="1428750"/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AAAB1553-F282-4DFF-B24C-071E16CC1F0E}"/>
            </a:ext>
          </a:extLst>
        </xdr:cNvPr>
        <xdr:cNvSpPr/>
      </xdr:nvSpPr>
      <xdr:spPr>
        <a:xfrm>
          <a:off x="3802236" y="7410131"/>
          <a:ext cx="3055331" cy="1428750"/>
        </a:xfrm>
        <a:prstGeom prst="wedgeRoundRectCallout">
          <a:avLst>
            <a:gd name="adj1" fmla="val -21855"/>
            <a:gd name="adj2" fmla="val 80126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④夏季休暇（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)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，年末年始休暇（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6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日），工事一時中止等をプルダウンリストから選択し，入力します。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週休２日工事の対象期間カウントから除外されます。②で有を選択しているが、日数不足等の場合には、</a:t>
          </a:r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⑨にエラーが表示されます。</a:t>
          </a:r>
          <a:endParaRPr kumimoji="1" lang="en-US" altLang="ja-JP" sz="11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15</xdr:col>
      <xdr:colOff>0</xdr:colOff>
      <xdr:row>60</xdr:row>
      <xdr:rowOff>0</xdr:rowOff>
    </xdr:from>
    <xdr:ext cx="2943225" cy="1209674"/>
    <xdr:sp macro="" textlink="">
      <xdr:nvSpPr>
        <xdr:cNvPr id="14" name="角丸四角形吹き出し 6">
          <a:extLst>
            <a:ext uri="{FF2B5EF4-FFF2-40B4-BE49-F238E27FC236}">
              <a16:creationId xmlns:a16="http://schemas.microsoft.com/office/drawing/2014/main" id="{F2814C8D-01E1-499D-8DCA-9D476BE6FC01}"/>
            </a:ext>
          </a:extLst>
        </xdr:cNvPr>
        <xdr:cNvSpPr/>
      </xdr:nvSpPr>
      <xdr:spPr>
        <a:xfrm>
          <a:off x="4661647" y="10074088"/>
          <a:ext cx="2943225" cy="1209674"/>
        </a:xfrm>
        <a:prstGeom prst="wedgeRoundRectCallout">
          <a:avLst>
            <a:gd name="adj1" fmla="val -36833"/>
            <a:gd name="adj2" fmla="val -65586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⑤夏季休暇（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日），年末年始休暇（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6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日）は、プルダウンで選択し、入力すれば休暇日数にカウントされません。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上記日数を超えた休暇は、現場閉所日としてカウント可能。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385003</xdr:colOff>
      <xdr:row>35</xdr:row>
      <xdr:rowOff>109660</xdr:rowOff>
    </xdr:from>
    <xdr:ext cx="3682512" cy="649942"/>
    <xdr:sp macro="" textlink="">
      <xdr:nvSpPr>
        <xdr:cNvPr id="15" name="角丸四角形吹き出し 7">
          <a:extLst>
            <a:ext uri="{FF2B5EF4-FFF2-40B4-BE49-F238E27FC236}">
              <a16:creationId xmlns:a16="http://schemas.microsoft.com/office/drawing/2014/main" id="{1621B105-5135-4DC9-842A-02E078E8B6EF}"/>
            </a:ext>
          </a:extLst>
        </xdr:cNvPr>
        <xdr:cNvSpPr/>
      </xdr:nvSpPr>
      <xdr:spPr>
        <a:xfrm>
          <a:off x="657146" y="6464196"/>
          <a:ext cx="3682512" cy="649942"/>
        </a:xfrm>
        <a:prstGeom prst="wedgeRoundRectCallout">
          <a:avLst>
            <a:gd name="adj1" fmla="val 32084"/>
            <a:gd name="adj2" fmla="val -221286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⑥実際に休んだ休日を実績欄に入力します。自動着色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祝日も休んだ場合には、現場閉所にカウントします。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/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22</xdr:col>
      <xdr:colOff>145677</xdr:colOff>
      <xdr:row>0</xdr:row>
      <xdr:rowOff>89648</xdr:rowOff>
    </xdr:from>
    <xdr:to>
      <xdr:col>32</xdr:col>
      <xdr:colOff>257736</xdr:colOff>
      <xdr:row>1</xdr:row>
      <xdr:rowOff>135676</xdr:rowOff>
    </xdr:to>
    <xdr:sp macro="" textlink="">
      <xdr:nvSpPr>
        <xdr:cNvPr id="16" name="角丸四角形吹き出し 8">
          <a:extLst>
            <a:ext uri="{FF2B5EF4-FFF2-40B4-BE49-F238E27FC236}">
              <a16:creationId xmlns:a16="http://schemas.microsoft.com/office/drawing/2014/main" id="{E6D9FEBD-1C8E-47B7-BA7B-01499956E73C}"/>
            </a:ext>
          </a:extLst>
        </xdr:cNvPr>
        <xdr:cNvSpPr/>
      </xdr:nvSpPr>
      <xdr:spPr>
        <a:xfrm>
          <a:off x="6846795" y="89648"/>
          <a:ext cx="3025588" cy="281352"/>
        </a:xfrm>
        <a:prstGeom prst="wedgeRoundRectCallout">
          <a:avLst>
            <a:gd name="adj1" fmla="val -30910"/>
            <a:gd name="adj2" fmla="val 391419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⑦通期の現場閉所率が自動計算されます。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printerSettings/printerSettings5.bin" Type="http://schemas.openxmlformats.org/officeDocument/2006/relationships/printerSettings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2"/>
  <sheetViews>
    <sheetView view="pageBreakPreview" zoomScale="90" zoomScaleNormal="100" zoomScaleSheetLayoutView="90" workbookViewId="0">
      <selection activeCell="C17" sqref="C17:I19"/>
    </sheetView>
  </sheetViews>
  <sheetFormatPr defaultRowHeight="13.5"/>
  <sheetData>
    <row r="3" spans="1:9" ht="30" customHeight="1">
      <c r="A3" s="52" t="s">
        <v>42</v>
      </c>
      <c r="B3" s="49"/>
      <c r="C3" s="53" t="s">
        <v>43</v>
      </c>
    </row>
    <row r="5" spans="1:9" ht="20.100000000000001" customHeight="1">
      <c r="A5" s="85" t="s">
        <v>3</v>
      </c>
      <c r="B5" s="85"/>
      <c r="C5" s="86" t="s">
        <v>48</v>
      </c>
      <c r="D5" s="86"/>
      <c r="E5" s="86"/>
      <c r="F5" s="86"/>
      <c r="G5" s="86"/>
      <c r="H5" s="86"/>
      <c r="I5" s="86"/>
    </row>
    <row r="6" spans="1:9" ht="20.100000000000001" customHeight="1">
      <c r="A6" s="85"/>
      <c r="B6" s="85"/>
      <c r="C6" s="86"/>
      <c r="D6" s="86"/>
      <c r="E6" s="86"/>
      <c r="F6" s="86"/>
      <c r="G6" s="86"/>
      <c r="H6" s="86"/>
      <c r="I6" s="86"/>
    </row>
    <row r="7" spans="1:9" ht="20.100000000000001" customHeight="1">
      <c r="A7" s="85"/>
      <c r="B7" s="85"/>
      <c r="C7" s="86"/>
      <c r="D7" s="86"/>
      <c r="E7" s="86"/>
      <c r="F7" s="86"/>
      <c r="G7" s="86"/>
      <c r="H7" s="86"/>
      <c r="I7" s="86"/>
    </row>
    <row r="8" spans="1:9" ht="20.100000000000001" customHeight="1">
      <c r="A8" s="85" t="s">
        <v>22</v>
      </c>
      <c r="B8" s="85"/>
      <c r="C8" s="86" t="s">
        <v>45</v>
      </c>
      <c r="D8" s="86"/>
      <c r="E8" s="86"/>
      <c r="F8" s="86"/>
      <c r="G8" s="86"/>
      <c r="H8" s="86"/>
      <c r="I8" s="86"/>
    </row>
    <row r="9" spans="1:9" ht="20.100000000000001" customHeight="1">
      <c r="A9" s="85"/>
      <c r="B9" s="85"/>
      <c r="C9" s="86"/>
      <c r="D9" s="86"/>
      <c r="E9" s="86"/>
      <c r="F9" s="86"/>
      <c r="G9" s="86"/>
      <c r="H9" s="86"/>
      <c r="I9" s="86"/>
    </row>
    <row r="10" spans="1:9" ht="20.100000000000001" customHeight="1">
      <c r="A10" s="85"/>
      <c r="B10" s="85"/>
      <c r="C10" s="86"/>
      <c r="D10" s="86"/>
      <c r="E10" s="86"/>
      <c r="F10" s="86"/>
      <c r="G10" s="86"/>
      <c r="H10" s="86"/>
      <c r="I10" s="86"/>
    </row>
    <row r="11" spans="1:9" ht="20.100000000000001" customHeight="1">
      <c r="A11" s="85" t="s">
        <v>40</v>
      </c>
      <c r="B11" s="85"/>
      <c r="C11" s="94">
        <v>45748</v>
      </c>
      <c r="D11" s="94"/>
      <c r="E11" s="94"/>
      <c r="F11" s="85" t="s">
        <v>32</v>
      </c>
      <c r="G11" s="94">
        <v>46112</v>
      </c>
      <c r="H11" s="94"/>
      <c r="I11" s="94"/>
    </row>
    <row r="12" spans="1:9" ht="20.100000000000001" customHeight="1">
      <c r="A12" s="85"/>
      <c r="B12" s="85"/>
      <c r="C12" s="94"/>
      <c r="D12" s="94"/>
      <c r="E12" s="94"/>
      <c r="F12" s="85"/>
      <c r="G12" s="94"/>
      <c r="H12" s="94"/>
      <c r="I12" s="94"/>
    </row>
    <row r="13" spans="1:9" ht="20.100000000000001" customHeight="1">
      <c r="A13" s="85"/>
      <c r="B13" s="85"/>
      <c r="C13" s="94"/>
      <c r="D13" s="94"/>
      <c r="E13" s="94"/>
      <c r="F13" s="85"/>
      <c r="G13" s="94"/>
      <c r="H13" s="94"/>
      <c r="I13" s="94"/>
    </row>
    <row r="14" spans="1:9" ht="20.100000000000001" customHeight="1">
      <c r="A14" s="87" t="s">
        <v>44</v>
      </c>
      <c r="B14" s="85"/>
      <c r="C14" s="88" t="s">
        <v>38</v>
      </c>
      <c r="D14" s="88"/>
      <c r="E14" s="88"/>
      <c r="F14" s="88"/>
      <c r="G14" s="88"/>
      <c r="H14" s="88"/>
      <c r="I14" s="88"/>
    </row>
    <row r="15" spans="1:9" ht="20.100000000000001" customHeight="1">
      <c r="A15" s="85"/>
      <c r="B15" s="85"/>
      <c r="C15" s="88"/>
      <c r="D15" s="88"/>
      <c r="E15" s="88"/>
      <c r="F15" s="88"/>
      <c r="G15" s="88"/>
      <c r="H15" s="88"/>
      <c r="I15" s="88"/>
    </row>
    <row r="16" spans="1:9" ht="20.100000000000001" customHeight="1">
      <c r="A16" s="85"/>
      <c r="B16" s="85"/>
      <c r="C16" s="88"/>
      <c r="D16" s="88"/>
      <c r="E16" s="88"/>
      <c r="F16" s="88"/>
      <c r="G16" s="88"/>
      <c r="H16" s="88"/>
      <c r="I16" s="88"/>
    </row>
    <row r="17" spans="1:9" s="64" customFormat="1" ht="20.100000000000001" customHeight="1">
      <c r="A17" s="89"/>
      <c r="B17" s="90"/>
      <c r="C17" s="92"/>
      <c r="D17" s="92"/>
      <c r="E17" s="92"/>
      <c r="F17" s="92"/>
      <c r="G17" s="92"/>
      <c r="H17" s="92"/>
      <c r="I17" s="92"/>
    </row>
    <row r="18" spans="1:9" s="64" customFormat="1" ht="20.100000000000001" customHeight="1">
      <c r="A18" s="90"/>
      <c r="B18" s="90"/>
      <c r="C18" s="92"/>
      <c r="D18" s="92"/>
      <c r="E18" s="92"/>
      <c r="F18" s="92"/>
      <c r="G18" s="92"/>
      <c r="H18" s="92"/>
      <c r="I18" s="92"/>
    </row>
    <row r="19" spans="1:9" s="64" customFormat="1" ht="20.100000000000001" customHeight="1">
      <c r="A19" s="91"/>
      <c r="B19" s="91"/>
      <c r="C19" s="93"/>
      <c r="D19" s="93"/>
      <c r="E19" s="93"/>
      <c r="F19" s="93"/>
      <c r="G19" s="93"/>
      <c r="H19" s="93"/>
      <c r="I19" s="93"/>
    </row>
    <row r="20" spans="1:9" ht="20.100000000000001" customHeight="1">
      <c r="A20" s="37"/>
      <c r="B20" s="37"/>
      <c r="C20" s="37"/>
      <c r="D20" s="37"/>
      <c r="E20" s="37"/>
      <c r="F20" s="37"/>
      <c r="G20" s="37"/>
      <c r="H20" s="37"/>
      <c r="I20" s="37"/>
    </row>
    <row r="21" spans="1:9" ht="20.100000000000001" customHeight="1">
      <c r="A21" s="37"/>
      <c r="B21" s="37"/>
      <c r="C21" s="37"/>
      <c r="D21" s="37"/>
      <c r="E21" s="37"/>
      <c r="F21" s="37"/>
      <c r="G21" s="37"/>
      <c r="H21" s="37"/>
      <c r="I21" s="37"/>
    </row>
    <row r="22" spans="1:9" ht="20.100000000000001" customHeight="1">
      <c r="A22" s="37"/>
      <c r="B22" s="37"/>
      <c r="C22" s="37"/>
      <c r="D22" s="37"/>
      <c r="E22" s="37"/>
      <c r="F22" s="37"/>
      <c r="G22" s="37"/>
      <c r="H22" s="37"/>
      <c r="I22" s="37"/>
    </row>
  </sheetData>
  <mergeCells count="12">
    <mergeCell ref="A17:B19"/>
    <mergeCell ref="C17:I19"/>
    <mergeCell ref="C11:E13"/>
    <mergeCell ref="G11:I13"/>
    <mergeCell ref="F11:F13"/>
    <mergeCell ref="A5:B7"/>
    <mergeCell ref="C5:I7"/>
    <mergeCell ref="A11:B13"/>
    <mergeCell ref="A14:B16"/>
    <mergeCell ref="C14:I16"/>
    <mergeCell ref="A8:B10"/>
    <mergeCell ref="C8:I10"/>
  </mergeCells>
  <phoneticPr fontId="2"/>
  <dataValidations count="1">
    <dataValidation type="list" allowBlank="1" showInputMessage="1" showErrorMessage="1" sqref="C14:I16" xr:uid="{00000000-0002-0000-0000-000000000000}">
      <formula1>"有,無"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81"/>
  <sheetViews>
    <sheetView view="pageBreakPreview" zoomScale="90" zoomScaleNormal="100" zoomScaleSheetLayoutView="90" workbookViewId="0">
      <selection activeCell="E54" sqref="E54"/>
    </sheetView>
  </sheetViews>
  <sheetFormatPr defaultRowHeight="13.5"/>
  <cols>
    <col min="2" max="11" width="8.875" customWidth="1"/>
  </cols>
  <sheetData>
    <row r="1" spans="2:11" ht="15" customHeight="1"/>
    <row r="2" spans="2:11" ht="15" customHeight="1"/>
    <row r="3" spans="2:11" ht="15" customHeight="1"/>
    <row r="4" spans="2:11" ht="15" customHeight="1">
      <c r="J4" s="95">
        <f ca="1">TODAY()</f>
        <v>45721</v>
      </c>
      <c r="K4" s="95"/>
    </row>
    <row r="5" spans="2:11" ht="15" customHeight="1"/>
    <row r="6" spans="2:11" ht="15" customHeight="1"/>
    <row r="7" spans="2:11" ht="15" customHeight="1"/>
    <row r="8" spans="2:11" ht="15" customHeight="1"/>
    <row r="9" spans="2:11" ht="15" customHeight="1">
      <c r="B9" s="43" t="s">
        <v>39</v>
      </c>
    </row>
    <row r="10" spans="2:11" ht="15" customHeight="1">
      <c r="B10" s="43"/>
    </row>
    <row r="11" spans="2:11" ht="15" customHeight="1"/>
    <row r="12" spans="2:11" ht="15" customHeight="1">
      <c r="G12" s="44" t="s">
        <v>22</v>
      </c>
      <c r="H12" s="96" t="str">
        <f>IF(入力フォーム!C8="","",入力フォーム!C8)</f>
        <v>㈱●●建設</v>
      </c>
      <c r="I12" s="96"/>
      <c r="J12" s="96"/>
      <c r="K12" s="96"/>
    </row>
    <row r="13" spans="2:11" ht="15" customHeight="1"/>
    <row r="14" spans="2:11" ht="15" customHeight="1"/>
    <row r="15" spans="2:11" ht="15" customHeight="1"/>
    <row r="16" spans="2:11" ht="15" customHeight="1"/>
    <row r="17" spans="2:11" ht="15" customHeight="1">
      <c r="B17" s="115" t="s">
        <v>81</v>
      </c>
      <c r="C17" s="115"/>
      <c r="D17" s="115"/>
      <c r="E17" s="115"/>
      <c r="F17" s="115"/>
      <c r="G17" s="115"/>
      <c r="H17" s="115"/>
      <c r="I17" s="115"/>
      <c r="J17" s="115"/>
      <c r="K17" s="115"/>
    </row>
    <row r="18" spans="2:11" ht="15" customHeight="1">
      <c r="B18" s="44"/>
      <c r="C18" s="45"/>
      <c r="D18" s="45"/>
      <c r="E18" s="45"/>
      <c r="F18" s="45"/>
      <c r="G18" s="45"/>
      <c r="H18" s="45"/>
      <c r="I18" s="45"/>
      <c r="J18" s="45"/>
    </row>
    <row r="19" spans="2:11" ht="15" customHeight="1"/>
    <row r="20" spans="2:11" ht="15" customHeight="1"/>
    <row r="21" spans="2:11" ht="15" customHeight="1"/>
    <row r="22" spans="2:11" ht="15" customHeight="1">
      <c r="B22" t="s">
        <v>82</v>
      </c>
    </row>
    <row r="23" spans="2:11" ht="15" customHeight="1"/>
    <row r="24" spans="2:11" ht="15" customHeight="1">
      <c r="B24" s="97" t="s">
        <v>3</v>
      </c>
      <c r="C24" s="98"/>
      <c r="D24" s="99"/>
      <c r="E24" s="106" t="str">
        <f>IF(入力フォーム!C5="","",入力フォーム!C5)</f>
        <v>●●小学校新築工事</v>
      </c>
      <c r="F24" s="107"/>
      <c r="G24" s="107"/>
      <c r="H24" s="107"/>
      <c r="I24" s="107"/>
      <c r="J24" s="107"/>
      <c r="K24" s="108"/>
    </row>
    <row r="25" spans="2:11" ht="15" customHeight="1">
      <c r="B25" s="100"/>
      <c r="C25" s="101"/>
      <c r="D25" s="102"/>
      <c r="E25" s="109"/>
      <c r="F25" s="110"/>
      <c r="G25" s="110"/>
      <c r="H25" s="110"/>
      <c r="I25" s="110"/>
      <c r="J25" s="110"/>
      <c r="K25" s="111"/>
    </row>
    <row r="26" spans="2:11" ht="15" customHeight="1">
      <c r="B26" s="100"/>
      <c r="C26" s="101"/>
      <c r="D26" s="102"/>
      <c r="E26" s="109"/>
      <c r="F26" s="110"/>
      <c r="G26" s="110"/>
      <c r="H26" s="110"/>
      <c r="I26" s="110"/>
      <c r="J26" s="110"/>
      <c r="K26" s="111"/>
    </row>
    <row r="27" spans="2:11" ht="15" customHeight="1">
      <c r="B27" s="100"/>
      <c r="C27" s="101"/>
      <c r="D27" s="102"/>
      <c r="E27" s="109"/>
      <c r="F27" s="110"/>
      <c r="G27" s="110"/>
      <c r="H27" s="110"/>
      <c r="I27" s="110"/>
      <c r="J27" s="110"/>
      <c r="K27" s="111"/>
    </row>
    <row r="28" spans="2:11" ht="15" customHeight="1">
      <c r="B28" s="100"/>
      <c r="C28" s="101"/>
      <c r="D28" s="102"/>
      <c r="E28" s="109"/>
      <c r="F28" s="110"/>
      <c r="G28" s="110"/>
      <c r="H28" s="110"/>
      <c r="I28" s="110"/>
      <c r="J28" s="110"/>
      <c r="K28" s="111"/>
    </row>
    <row r="29" spans="2:11" ht="15" customHeight="1">
      <c r="B29" s="103"/>
      <c r="C29" s="104"/>
      <c r="D29" s="105"/>
      <c r="E29" s="112"/>
      <c r="F29" s="113"/>
      <c r="G29" s="113"/>
      <c r="H29" s="113"/>
      <c r="I29" s="113"/>
      <c r="J29" s="113"/>
      <c r="K29" s="114"/>
    </row>
    <row r="30" spans="2:11" ht="15" customHeight="1">
      <c r="B30" s="97" t="s">
        <v>40</v>
      </c>
      <c r="C30" s="98"/>
      <c r="D30" s="99"/>
      <c r="E30" s="116">
        <f>IF(入力フォーム!C11="","",入力フォーム!C11)</f>
        <v>45748</v>
      </c>
      <c r="F30" s="117"/>
      <c r="G30" s="117"/>
      <c r="H30" s="107" t="s">
        <v>32</v>
      </c>
      <c r="I30" s="117">
        <f>IF(入力フォーム!G11="","",入力フォーム!G11)</f>
        <v>46112</v>
      </c>
      <c r="J30" s="117"/>
      <c r="K30" s="122"/>
    </row>
    <row r="31" spans="2:11" ht="15" customHeight="1">
      <c r="B31" s="100"/>
      <c r="C31" s="101"/>
      <c r="D31" s="102"/>
      <c r="E31" s="118"/>
      <c r="F31" s="119"/>
      <c r="G31" s="119"/>
      <c r="H31" s="110"/>
      <c r="I31" s="119"/>
      <c r="J31" s="119"/>
      <c r="K31" s="123"/>
    </row>
    <row r="32" spans="2:11" ht="15" customHeight="1">
      <c r="B32" s="100"/>
      <c r="C32" s="101"/>
      <c r="D32" s="102"/>
      <c r="E32" s="118"/>
      <c r="F32" s="119"/>
      <c r="G32" s="119"/>
      <c r="H32" s="110"/>
      <c r="I32" s="119"/>
      <c r="J32" s="119"/>
      <c r="K32" s="123"/>
    </row>
    <row r="33" spans="2:12" ht="15" customHeight="1">
      <c r="B33" s="100"/>
      <c r="C33" s="101"/>
      <c r="D33" s="102"/>
      <c r="E33" s="118"/>
      <c r="F33" s="119"/>
      <c r="G33" s="119"/>
      <c r="H33" s="110"/>
      <c r="I33" s="119"/>
      <c r="J33" s="119"/>
      <c r="K33" s="123"/>
    </row>
    <row r="34" spans="2:12" ht="15" customHeight="1">
      <c r="B34" s="100"/>
      <c r="C34" s="101"/>
      <c r="D34" s="102"/>
      <c r="E34" s="118"/>
      <c r="F34" s="119"/>
      <c r="G34" s="119"/>
      <c r="H34" s="110"/>
      <c r="I34" s="119"/>
      <c r="J34" s="119"/>
      <c r="K34" s="123"/>
    </row>
    <row r="35" spans="2:12" ht="15" customHeight="1">
      <c r="B35" s="103"/>
      <c r="C35" s="104"/>
      <c r="D35" s="105"/>
      <c r="E35" s="120"/>
      <c r="F35" s="121"/>
      <c r="G35" s="121"/>
      <c r="H35" s="113"/>
      <c r="I35" s="121"/>
      <c r="J35" s="121"/>
      <c r="K35" s="124"/>
    </row>
    <row r="36" spans="2:12" ht="15" customHeight="1">
      <c r="B36" s="97" t="s">
        <v>50</v>
      </c>
      <c r="C36" s="98"/>
      <c r="D36" s="99"/>
      <c r="E36" s="116">
        <f>IF(工程表!G8="","",工程表!G8)</f>
        <v>45749</v>
      </c>
      <c r="F36" s="117"/>
      <c r="G36" s="117"/>
      <c r="H36" s="107" t="s">
        <v>32</v>
      </c>
      <c r="I36" s="117">
        <f>IF(工程表!G9="","",工程表!G9)</f>
        <v>46112</v>
      </c>
      <c r="J36" s="117"/>
      <c r="K36" s="122"/>
    </row>
    <row r="37" spans="2:12" ht="15" customHeight="1">
      <c r="B37" s="100"/>
      <c r="C37" s="101"/>
      <c r="D37" s="102"/>
      <c r="E37" s="118"/>
      <c r="F37" s="119"/>
      <c r="G37" s="119"/>
      <c r="H37" s="110"/>
      <c r="I37" s="119"/>
      <c r="J37" s="119"/>
      <c r="K37" s="123"/>
    </row>
    <row r="38" spans="2:12" ht="15" customHeight="1">
      <c r="B38" s="100"/>
      <c r="C38" s="101"/>
      <c r="D38" s="102"/>
      <c r="E38" s="118"/>
      <c r="F38" s="119"/>
      <c r="G38" s="119"/>
      <c r="H38" s="110"/>
      <c r="I38" s="119"/>
      <c r="J38" s="119"/>
      <c r="K38" s="123"/>
    </row>
    <row r="39" spans="2:12" ht="15" customHeight="1">
      <c r="B39" s="100"/>
      <c r="C39" s="101"/>
      <c r="D39" s="102"/>
      <c r="E39" s="118"/>
      <c r="F39" s="119"/>
      <c r="G39" s="119"/>
      <c r="H39" s="110"/>
      <c r="I39" s="119"/>
      <c r="J39" s="119"/>
      <c r="K39" s="123"/>
    </row>
    <row r="40" spans="2:12" ht="15" customHeight="1">
      <c r="B40" s="100"/>
      <c r="C40" s="101"/>
      <c r="D40" s="102"/>
      <c r="E40" s="118"/>
      <c r="F40" s="119"/>
      <c r="G40" s="119"/>
      <c r="H40" s="110"/>
      <c r="I40" s="119"/>
      <c r="J40" s="119"/>
      <c r="K40" s="123"/>
    </row>
    <row r="41" spans="2:12" ht="15" customHeight="1">
      <c r="B41" s="103"/>
      <c r="C41" s="104"/>
      <c r="D41" s="105"/>
      <c r="E41" s="120"/>
      <c r="F41" s="121"/>
      <c r="G41" s="121"/>
      <c r="H41" s="113"/>
      <c r="I41" s="121"/>
      <c r="J41" s="121"/>
      <c r="K41" s="124"/>
    </row>
    <row r="42" spans="2:12" ht="15" customHeight="1">
      <c r="B42" s="129" t="s">
        <v>41</v>
      </c>
      <c r="C42" s="130"/>
      <c r="D42" s="131"/>
      <c r="E42" s="48"/>
      <c r="F42" s="107" t="str">
        <f>IF(入力フォーム!C14="有","■","□")</f>
        <v>■</v>
      </c>
      <c r="G42" s="138" t="s">
        <v>47</v>
      </c>
      <c r="H42" s="138"/>
      <c r="I42" s="107" t="str">
        <f>IF(入力フォーム!C14="無","■","□")</f>
        <v>□</v>
      </c>
      <c r="J42" s="138" t="s">
        <v>46</v>
      </c>
      <c r="K42" s="141"/>
      <c r="L42" s="47"/>
    </row>
    <row r="43" spans="2:12" ht="15" customHeight="1">
      <c r="B43" s="132"/>
      <c r="C43" s="133"/>
      <c r="D43" s="134"/>
      <c r="E43" s="50"/>
      <c r="F43" s="110"/>
      <c r="G43" s="139"/>
      <c r="H43" s="139"/>
      <c r="I43" s="110"/>
      <c r="J43" s="139"/>
      <c r="K43" s="142"/>
      <c r="L43" s="47"/>
    </row>
    <row r="44" spans="2:12" ht="15" customHeight="1">
      <c r="B44" s="132"/>
      <c r="C44" s="133"/>
      <c r="D44" s="134"/>
      <c r="E44" s="50"/>
      <c r="F44" s="110"/>
      <c r="G44" s="139"/>
      <c r="H44" s="139"/>
      <c r="I44" s="110"/>
      <c r="J44" s="139"/>
      <c r="K44" s="142"/>
      <c r="L44" s="47"/>
    </row>
    <row r="45" spans="2:12" ht="15" customHeight="1">
      <c r="B45" s="132"/>
      <c r="C45" s="133"/>
      <c r="D45" s="134"/>
      <c r="E45" s="50"/>
      <c r="F45" s="110"/>
      <c r="G45" s="139"/>
      <c r="H45" s="139"/>
      <c r="I45" s="110"/>
      <c r="J45" s="139"/>
      <c r="K45" s="142"/>
      <c r="L45" s="47"/>
    </row>
    <row r="46" spans="2:12" ht="15" customHeight="1">
      <c r="B46" s="132"/>
      <c r="C46" s="133"/>
      <c r="D46" s="134"/>
      <c r="E46" s="50"/>
      <c r="F46" s="110"/>
      <c r="G46" s="139"/>
      <c r="H46" s="139"/>
      <c r="I46" s="110"/>
      <c r="J46" s="139"/>
      <c r="K46" s="142"/>
      <c r="L46" s="47"/>
    </row>
    <row r="47" spans="2:12" ht="15" customHeight="1">
      <c r="B47" s="135"/>
      <c r="C47" s="136"/>
      <c r="D47" s="137"/>
      <c r="E47" s="51"/>
      <c r="F47" s="113"/>
      <c r="G47" s="140"/>
      <c r="H47" s="140"/>
      <c r="I47" s="113"/>
      <c r="J47" s="140"/>
      <c r="K47" s="143"/>
      <c r="L47" s="47"/>
    </row>
    <row r="48" spans="2:12" ht="15" customHeight="1">
      <c r="B48" s="87" t="s">
        <v>49</v>
      </c>
      <c r="C48" s="87"/>
      <c r="D48" s="87"/>
      <c r="E48" s="125" t="str">
        <f>工程表!AE11</f>
        <v>未達成</v>
      </c>
      <c r="F48" s="125"/>
      <c r="G48" s="125"/>
      <c r="H48" s="126"/>
      <c r="I48" s="127">
        <f>工程表!Y8</f>
        <v>0</v>
      </c>
      <c r="J48" s="128"/>
      <c r="K48" s="128"/>
    </row>
    <row r="49" spans="2:11" ht="15" customHeight="1">
      <c r="B49" s="87"/>
      <c r="C49" s="87"/>
      <c r="D49" s="87"/>
      <c r="E49" s="125"/>
      <c r="F49" s="125"/>
      <c r="G49" s="125"/>
      <c r="H49" s="126"/>
      <c r="I49" s="127"/>
      <c r="J49" s="128"/>
      <c r="K49" s="128"/>
    </row>
    <row r="50" spans="2:11" ht="15" customHeight="1">
      <c r="B50" s="87"/>
      <c r="C50" s="87"/>
      <c r="D50" s="87"/>
      <c r="E50" s="125"/>
      <c r="F50" s="125"/>
      <c r="G50" s="125"/>
      <c r="H50" s="126"/>
      <c r="I50" s="127"/>
      <c r="J50" s="128"/>
      <c r="K50" s="128"/>
    </row>
    <row r="51" spans="2:11" ht="15" customHeight="1">
      <c r="B51" s="87"/>
      <c r="C51" s="87"/>
      <c r="D51" s="87"/>
      <c r="E51" s="125"/>
      <c r="F51" s="125"/>
      <c r="G51" s="125"/>
      <c r="H51" s="126"/>
      <c r="I51" s="127"/>
      <c r="J51" s="128"/>
      <c r="K51" s="128"/>
    </row>
    <row r="52" spans="2:11" ht="15" customHeight="1">
      <c r="B52" s="87"/>
      <c r="C52" s="87"/>
      <c r="D52" s="87"/>
      <c r="E52" s="125"/>
      <c r="F52" s="125"/>
      <c r="G52" s="125"/>
      <c r="H52" s="126"/>
      <c r="I52" s="127"/>
      <c r="J52" s="128"/>
      <c r="K52" s="128"/>
    </row>
    <row r="53" spans="2:11" ht="15" customHeight="1">
      <c r="B53" s="87"/>
      <c r="C53" s="87"/>
      <c r="D53" s="87"/>
      <c r="E53" s="125"/>
      <c r="F53" s="125"/>
      <c r="G53" s="125"/>
      <c r="H53" s="126"/>
      <c r="I53" s="127"/>
      <c r="J53" s="128"/>
      <c r="K53" s="128"/>
    </row>
    <row r="54" spans="2:11" ht="15" customHeight="1">
      <c r="B54" t="s">
        <v>51</v>
      </c>
    </row>
    <row r="55" spans="2:11" ht="15" customHeight="1"/>
    <row r="56" spans="2:11" ht="15" customHeight="1"/>
    <row r="57" spans="2:11" ht="15" customHeight="1"/>
    <row r="58" spans="2:11" ht="15" customHeight="1"/>
    <row r="59" spans="2:11" ht="15" customHeight="1"/>
    <row r="60" spans="2:11" ht="15" customHeight="1"/>
    <row r="61" spans="2:11" ht="15" customHeight="1"/>
    <row r="62" spans="2:11" ht="15" customHeight="1"/>
    <row r="63" spans="2:11" ht="15" customHeight="1"/>
    <row r="64" spans="2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</sheetData>
  <mergeCells count="21">
    <mergeCell ref="E48:H53"/>
    <mergeCell ref="I48:K53"/>
    <mergeCell ref="B36:D41"/>
    <mergeCell ref="E36:G41"/>
    <mergeCell ref="H36:H41"/>
    <mergeCell ref="I42:I47"/>
    <mergeCell ref="F42:F47"/>
    <mergeCell ref="B42:D47"/>
    <mergeCell ref="B48:D53"/>
    <mergeCell ref="G42:H47"/>
    <mergeCell ref="I36:K41"/>
    <mergeCell ref="J42:K47"/>
    <mergeCell ref="J4:K4"/>
    <mergeCell ref="H12:K12"/>
    <mergeCell ref="B24:D29"/>
    <mergeCell ref="E24:K29"/>
    <mergeCell ref="B30:D35"/>
    <mergeCell ref="B17:K17"/>
    <mergeCell ref="E30:G35"/>
    <mergeCell ref="H30:H35"/>
    <mergeCell ref="I30:K3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76"/>
  <sheetViews>
    <sheetView view="pageBreakPreview" zoomScale="80" zoomScaleNormal="100" zoomScaleSheetLayoutView="80" workbookViewId="0">
      <selection activeCell="N23" sqref="N23"/>
    </sheetView>
  </sheetViews>
  <sheetFormatPr defaultRowHeight="13.5"/>
  <cols>
    <col min="2" max="11" width="8.875" customWidth="1"/>
  </cols>
  <sheetData>
    <row r="1" spans="2:11" ht="15" customHeight="1"/>
    <row r="2" spans="2:11" ht="15" customHeight="1"/>
    <row r="3" spans="2:11" ht="15" customHeight="1"/>
    <row r="4" spans="2:11" ht="15" customHeight="1">
      <c r="J4" s="95">
        <f ca="1">TODAY()</f>
        <v>45721</v>
      </c>
      <c r="K4" s="95"/>
    </row>
    <row r="5" spans="2:11" ht="15" customHeight="1"/>
    <row r="6" spans="2:11" ht="15" customHeight="1"/>
    <row r="7" spans="2:11" ht="15" customHeight="1"/>
    <row r="8" spans="2:11" ht="15" customHeight="1"/>
    <row r="9" spans="2:11" ht="15" customHeight="1">
      <c r="B9" s="43" t="s">
        <v>39</v>
      </c>
    </row>
    <row r="10" spans="2:11" ht="15" customHeight="1">
      <c r="B10" s="43"/>
    </row>
    <row r="11" spans="2:11" ht="15" customHeight="1"/>
    <row r="12" spans="2:11" ht="15" customHeight="1">
      <c r="G12" s="58" t="s">
        <v>22</v>
      </c>
      <c r="H12" s="96" t="str">
        <f>IF(入力フォーム!C8="","",入力フォーム!C8)</f>
        <v>㈱●●建設</v>
      </c>
      <c r="I12" s="96"/>
      <c r="J12" s="96"/>
      <c r="K12" s="96"/>
    </row>
    <row r="13" spans="2:11" ht="15" customHeight="1"/>
    <row r="14" spans="2:11" ht="15" customHeight="1"/>
    <row r="15" spans="2:11" ht="15" customHeight="1"/>
    <row r="16" spans="2:11" ht="15" customHeight="1"/>
    <row r="17" spans="2:11" ht="15" customHeight="1">
      <c r="B17" s="115" t="s">
        <v>53</v>
      </c>
      <c r="C17" s="144"/>
      <c r="D17" s="144"/>
      <c r="E17" s="144"/>
      <c r="F17" s="144"/>
      <c r="G17" s="144"/>
      <c r="H17" s="144"/>
      <c r="I17" s="144"/>
      <c r="J17" s="144"/>
    </row>
    <row r="18" spans="2:11" ht="15" customHeight="1">
      <c r="B18" s="58"/>
      <c r="C18" s="59"/>
      <c r="D18" s="59"/>
      <c r="E18" s="59"/>
      <c r="F18" s="59"/>
      <c r="G18" s="59"/>
      <c r="H18" s="59"/>
      <c r="I18" s="59"/>
      <c r="J18" s="59"/>
    </row>
    <row r="19" spans="2:11" ht="15" customHeight="1"/>
    <row r="20" spans="2:11" ht="15" customHeight="1"/>
    <row r="21" spans="2:11" ht="15" customHeight="1"/>
    <row r="22" spans="2:11" ht="15" customHeight="1"/>
    <row r="23" spans="2:11" ht="15" customHeight="1">
      <c r="B23" t="s">
        <v>54</v>
      </c>
    </row>
    <row r="24" spans="2:11" ht="15" customHeight="1"/>
    <row r="25" spans="2:11" ht="15" customHeight="1">
      <c r="B25" s="97" t="s">
        <v>3</v>
      </c>
      <c r="C25" s="98"/>
      <c r="D25" s="99"/>
      <c r="E25" s="106" t="str">
        <f>IF(入力フォーム!C5="","",入力フォーム!C5)</f>
        <v>●●小学校新築工事</v>
      </c>
      <c r="F25" s="107"/>
      <c r="G25" s="107"/>
      <c r="H25" s="107"/>
      <c r="I25" s="107"/>
      <c r="J25" s="107"/>
      <c r="K25" s="108"/>
    </row>
    <row r="26" spans="2:11" ht="15" customHeight="1">
      <c r="B26" s="100"/>
      <c r="C26" s="101"/>
      <c r="D26" s="102"/>
      <c r="E26" s="109"/>
      <c r="F26" s="110"/>
      <c r="G26" s="110"/>
      <c r="H26" s="110"/>
      <c r="I26" s="110"/>
      <c r="J26" s="110"/>
      <c r="K26" s="111"/>
    </row>
    <row r="27" spans="2:11" ht="15" customHeight="1">
      <c r="B27" s="100"/>
      <c r="C27" s="101"/>
      <c r="D27" s="102"/>
      <c r="E27" s="109"/>
      <c r="F27" s="110"/>
      <c r="G27" s="110"/>
      <c r="H27" s="110"/>
      <c r="I27" s="110"/>
      <c r="J27" s="110"/>
      <c r="K27" s="111"/>
    </row>
    <row r="28" spans="2:11" ht="15" customHeight="1">
      <c r="B28" s="100"/>
      <c r="C28" s="101"/>
      <c r="D28" s="102"/>
      <c r="E28" s="109"/>
      <c r="F28" s="110"/>
      <c r="G28" s="110"/>
      <c r="H28" s="110"/>
      <c r="I28" s="110"/>
      <c r="J28" s="110"/>
      <c r="K28" s="111"/>
    </row>
    <row r="29" spans="2:11" ht="15" customHeight="1">
      <c r="B29" s="100"/>
      <c r="C29" s="101"/>
      <c r="D29" s="102"/>
      <c r="E29" s="109"/>
      <c r="F29" s="110"/>
      <c r="G29" s="110"/>
      <c r="H29" s="110"/>
      <c r="I29" s="110"/>
      <c r="J29" s="110"/>
      <c r="K29" s="111"/>
    </row>
    <row r="30" spans="2:11" ht="15" customHeight="1">
      <c r="B30" s="103"/>
      <c r="C30" s="104"/>
      <c r="D30" s="105"/>
      <c r="E30" s="112"/>
      <c r="F30" s="113"/>
      <c r="G30" s="113"/>
      <c r="H30" s="113"/>
      <c r="I30" s="113"/>
      <c r="J30" s="113"/>
      <c r="K30" s="114"/>
    </row>
    <row r="31" spans="2:11" ht="15" customHeight="1">
      <c r="B31" s="97" t="s">
        <v>40</v>
      </c>
      <c r="C31" s="98"/>
      <c r="D31" s="99"/>
      <c r="E31" s="116">
        <f>IF(入力フォーム!C11="","",入力フォーム!C11)</f>
        <v>45748</v>
      </c>
      <c r="F31" s="117"/>
      <c r="G31" s="117"/>
      <c r="H31" s="107" t="s">
        <v>32</v>
      </c>
      <c r="I31" s="117">
        <f>IF(入力フォーム!G11="","",入力フォーム!G11)</f>
        <v>46112</v>
      </c>
      <c r="J31" s="117"/>
      <c r="K31" s="122"/>
    </row>
    <row r="32" spans="2:11" ht="15" customHeight="1">
      <c r="B32" s="100"/>
      <c r="C32" s="101"/>
      <c r="D32" s="102"/>
      <c r="E32" s="118"/>
      <c r="F32" s="119"/>
      <c r="G32" s="119"/>
      <c r="H32" s="110"/>
      <c r="I32" s="119"/>
      <c r="J32" s="119"/>
      <c r="K32" s="123"/>
    </row>
    <row r="33" spans="2:11" ht="15" customHeight="1">
      <c r="B33" s="100"/>
      <c r="C33" s="101"/>
      <c r="D33" s="102"/>
      <c r="E33" s="118"/>
      <c r="F33" s="119"/>
      <c r="G33" s="119"/>
      <c r="H33" s="110"/>
      <c r="I33" s="119"/>
      <c r="J33" s="119"/>
      <c r="K33" s="123"/>
    </row>
    <row r="34" spans="2:11" ht="15" customHeight="1">
      <c r="B34" s="100"/>
      <c r="C34" s="101"/>
      <c r="D34" s="102"/>
      <c r="E34" s="118"/>
      <c r="F34" s="119"/>
      <c r="G34" s="119"/>
      <c r="H34" s="110"/>
      <c r="I34" s="119"/>
      <c r="J34" s="119"/>
      <c r="K34" s="123"/>
    </row>
    <row r="35" spans="2:11" ht="15" customHeight="1">
      <c r="B35" s="100"/>
      <c r="C35" s="101"/>
      <c r="D35" s="102"/>
      <c r="E35" s="118"/>
      <c r="F35" s="119"/>
      <c r="G35" s="119"/>
      <c r="H35" s="110"/>
      <c r="I35" s="119"/>
      <c r="J35" s="119"/>
      <c r="K35" s="123"/>
    </row>
    <row r="36" spans="2:11" ht="15" customHeight="1">
      <c r="B36" s="103"/>
      <c r="C36" s="104"/>
      <c r="D36" s="105"/>
      <c r="E36" s="120"/>
      <c r="F36" s="121"/>
      <c r="G36" s="121"/>
      <c r="H36" s="113"/>
      <c r="I36" s="121"/>
      <c r="J36" s="121"/>
      <c r="K36" s="124"/>
    </row>
    <row r="37" spans="2:11" ht="15" customHeight="1">
      <c r="B37" s="60"/>
      <c r="C37" s="60"/>
      <c r="D37" s="60"/>
      <c r="E37" s="56"/>
      <c r="F37" s="46"/>
      <c r="G37" s="46"/>
      <c r="H37" s="46"/>
      <c r="I37" s="46"/>
      <c r="J37" s="46"/>
      <c r="K37" s="46"/>
    </row>
    <row r="38" spans="2:11" ht="15" customHeight="1">
      <c r="B38" s="61"/>
      <c r="C38" s="61"/>
      <c r="D38" s="61"/>
      <c r="E38" s="57"/>
      <c r="F38" s="37"/>
      <c r="G38" s="37"/>
      <c r="H38" s="37"/>
      <c r="I38" s="37"/>
      <c r="J38" s="37"/>
      <c r="K38" s="37"/>
    </row>
    <row r="39" spans="2:11" ht="15" customHeight="1">
      <c r="B39" s="61"/>
      <c r="C39" s="61"/>
      <c r="D39" s="61"/>
      <c r="E39" s="57"/>
      <c r="F39" s="37"/>
      <c r="G39" s="37"/>
      <c r="H39" s="37"/>
      <c r="I39" s="37"/>
      <c r="J39" s="37"/>
      <c r="K39" s="37"/>
    </row>
    <row r="40" spans="2:11" ht="15" customHeight="1">
      <c r="B40" s="61"/>
      <c r="C40" s="61"/>
      <c r="D40" s="61"/>
      <c r="E40" s="57"/>
      <c r="F40" s="37"/>
      <c r="G40" s="37"/>
      <c r="H40" s="37"/>
      <c r="I40" s="37"/>
      <c r="J40" s="37"/>
      <c r="K40" s="37"/>
    </row>
    <row r="41" spans="2:11" ht="15" customHeight="1">
      <c r="B41" s="61"/>
      <c r="C41" s="61"/>
      <c r="D41" s="61"/>
      <c r="E41" s="57"/>
      <c r="F41" s="37"/>
      <c r="G41" s="37"/>
      <c r="H41" s="37"/>
      <c r="I41" s="37"/>
      <c r="J41" s="37"/>
      <c r="K41" s="37"/>
    </row>
    <row r="42" spans="2:11" ht="15" customHeight="1">
      <c r="B42" s="61"/>
      <c r="C42" s="61"/>
      <c r="D42" s="61"/>
      <c r="E42" s="57"/>
      <c r="F42" s="37"/>
      <c r="G42" s="37"/>
      <c r="H42" s="37"/>
      <c r="I42" s="37"/>
      <c r="J42" s="37"/>
      <c r="K42" s="37"/>
    </row>
    <row r="43" spans="2:11" ht="15" customHeight="1">
      <c r="B43" s="62"/>
      <c r="C43" s="62"/>
      <c r="D43" s="62"/>
      <c r="E43" s="37"/>
      <c r="F43" s="37"/>
      <c r="G43" s="37"/>
      <c r="H43" s="37"/>
      <c r="I43" s="37"/>
      <c r="J43" s="37"/>
      <c r="K43" s="37"/>
    </row>
    <row r="44" spans="2:11" ht="15" customHeight="1">
      <c r="B44" s="62"/>
      <c r="C44" s="62"/>
      <c r="D44" s="62"/>
      <c r="E44" s="37"/>
      <c r="F44" s="37"/>
      <c r="G44" s="37"/>
      <c r="H44" s="37"/>
      <c r="I44" s="37"/>
      <c r="J44" s="37"/>
      <c r="K44" s="37"/>
    </row>
    <row r="45" spans="2:11" ht="15" customHeight="1">
      <c r="B45" s="62"/>
      <c r="C45" s="62"/>
      <c r="D45" s="62"/>
      <c r="E45" s="37"/>
      <c r="F45" s="37"/>
      <c r="G45" s="37"/>
      <c r="H45" s="37"/>
      <c r="I45" s="37"/>
      <c r="J45" s="37"/>
      <c r="K45" s="37"/>
    </row>
    <row r="46" spans="2:11" ht="15" customHeight="1">
      <c r="B46" s="62"/>
      <c r="C46" s="62"/>
      <c r="D46" s="62"/>
      <c r="E46" s="37"/>
      <c r="F46" s="37"/>
      <c r="G46" s="37"/>
      <c r="H46" s="37"/>
      <c r="I46" s="37"/>
      <c r="J46" s="37"/>
      <c r="K46" s="37"/>
    </row>
    <row r="47" spans="2:11" ht="15" customHeight="1">
      <c r="B47" s="62"/>
      <c r="C47" s="62"/>
      <c r="D47" s="62"/>
      <c r="E47" s="37"/>
      <c r="F47" s="37"/>
      <c r="G47" s="37"/>
      <c r="H47" s="37"/>
      <c r="I47" s="37"/>
      <c r="J47" s="37"/>
      <c r="K47" s="37"/>
    </row>
    <row r="48" spans="2:11" ht="15" customHeight="1">
      <c r="B48" s="62"/>
      <c r="C48" s="62"/>
      <c r="D48" s="62"/>
      <c r="E48" s="37"/>
      <c r="F48" s="37"/>
      <c r="G48" s="37"/>
      <c r="H48" s="37"/>
      <c r="I48" s="37"/>
      <c r="J48" s="37"/>
      <c r="K48" s="37"/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</sheetData>
  <mergeCells count="9">
    <mergeCell ref="B31:D36"/>
    <mergeCell ref="E31:G36"/>
    <mergeCell ref="H31:H36"/>
    <mergeCell ref="I31:K36"/>
    <mergeCell ref="J4:K4"/>
    <mergeCell ref="H12:K12"/>
    <mergeCell ref="B17:J17"/>
    <mergeCell ref="B25:D30"/>
    <mergeCell ref="E25:K30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07"/>
  <sheetViews>
    <sheetView view="pageBreakPreview" topLeftCell="D1" zoomScaleNormal="100" zoomScaleSheetLayoutView="100" workbookViewId="0">
      <selection activeCell="AJ11" sqref="AJ11:AJ19"/>
    </sheetView>
  </sheetViews>
  <sheetFormatPr defaultRowHeight="13.5"/>
  <cols>
    <col min="1" max="1" width="3.625" style="2" customWidth="1"/>
    <col min="2" max="2" width="7.75" style="1" customWidth="1"/>
    <col min="3" max="31" width="3.75" style="1" customWidth="1"/>
    <col min="32" max="32" width="3.75" style="2" customWidth="1"/>
    <col min="33" max="33" width="3.75" style="1" customWidth="1"/>
    <col min="34" max="34" width="3.75" style="2" customWidth="1"/>
    <col min="35" max="16384" width="9" style="2"/>
  </cols>
  <sheetData>
    <row r="1" spans="1:39" ht="18.75" customHeight="1">
      <c r="A1" s="2" t="s">
        <v>64</v>
      </c>
      <c r="AD1" s="2"/>
      <c r="AG1" s="2"/>
      <c r="AI1" s="23" t="s">
        <v>24</v>
      </c>
      <c r="AJ1" s="10" t="s">
        <v>18</v>
      </c>
    </row>
    <row r="2" spans="1:39" ht="15" customHeight="1">
      <c r="AA2" s="36"/>
      <c r="AB2" s="37"/>
      <c r="AC2" s="37"/>
      <c r="AD2" s="37"/>
      <c r="AE2" s="36"/>
      <c r="AF2" s="37"/>
      <c r="AG2" s="37"/>
      <c r="AH2" s="37"/>
      <c r="AI2" s="36"/>
      <c r="AJ2" s="63"/>
    </row>
    <row r="3" spans="1:39" ht="42" customHeight="1">
      <c r="AA3" s="36"/>
      <c r="AB3" s="37"/>
      <c r="AC3" s="37"/>
      <c r="AD3" s="37"/>
      <c r="AE3" s="36"/>
      <c r="AF3" s="37"/>
      <c r="AG3" s="37"/>
      <c r="AH3" s="37"/>
      <c r="AI3" s="36"/>
      <c r="AJ3" s="37"/>
    </row>
    <row r="4" spans="1:39" ht="5.25" customHeight="1" thickBot="1">
      <c r="AA4" s="36"/>
      <c r="AB4" s="37"/>
      <c r="AC4" s="37"/>
      <c r="AD4" s="37"/>
      <c r="AE4" s="36"/>
      <c r="AF4" s="37"/>
      <c r="AG4" s="37"/>
      <c r="AH4" s="37"/>
      <c r="AI4" s="36"/>
      <c r="AJ4" s="37"/>
    </row>
    <row r="5" spans="1:39" ht="19.5" thickBot="1">
      <c r="A5" s="9" t="s">
        <v>31</v>
      </c>
      <c r="B5" s="9"/>
      <c r="J5" s="1" t="s">
        <v>20</v>
      </c>
      <c r="K5" s="25" t="s">
        <v>27</v>
      </c>
      <c r="L5" s="54"/>
      <c r="M5" s="1" t="s">
        <v>28</v>
      </c>
      <c r="N5" s="54"/>
      <c r="O5" s="1" t="s">
        <v>29</v>
      </c>
      <c r="P5" s="25" t="s">
        <v>23</v>
      </c>
      <c r="Q5" s="1" t="s">
        <v>21</v>
      </c>
      <c r="S5" s="197" t="s">
        <v>63</v>
      </c>
      <c r="T5" s="198"/>
      <c r="U5" s="198"/>
      <c r="V5" s="199">
        <f>ROUNDUP(+U7*0.285,0)</f>
        <v>104</v>
      </c>
      <c r="W5" s="199"/>
      <c r="X5" s="200" t="s">
        <v>62</v>
      </c>
      <c r="Y5" s="200"/>
      <c r="Z5" s="199">
        <f>V5-W7</f>
        <v>104</v>
      </c>
      <c r="AA5" s="201"/>
      <c r="AC5" s="78"/>
      <c r="AD5" s="78"/>
      <c r="AE5" s="78"/>
      <c r="AF5" s="78"/>
      <c r="AG5" s="78"/>
      <c r="AH5" s="82"/>
      <c r="AI5" s="148" t="s">
        <v>80</v>
      </c>
      <c r="AJ5" s="149"/>
    </row>
    <row r="6" spans="1:39" ht="13.5" customHeight="1" thickBot="1">
      <c r="B6" s="156" t="s">
        <v>3</v>
      </c>
      <c r="C6" s="156"/>
      <c r="D6" s="156"/>
      <c r="E6" s="156"/>
      <c r="F6" s="1" t="s">
        <v>12</v>
      </c>
      <c r="G6" s="162" t="str">
        <f>IF(入力フォーム!C5="","",入力フォーム!C5)</f>
        <v>●●小学校新築工事</v>
      </c>
      <c r="H6" s="163"/>
      <c r="I6" s="163"/>
      <c r="J6" s="163"/>
      <c r="K6" s="163"/>
      <c r="L6" s="163"/>
      <c r="M6" s="163"/>
      <c r="N6" s="163"/>
      <c r="O6" s="163"/>
      <c r="P6" s="163"/>
      <c r="Q6" s="164"/>
      <c r="S6" s="26"/>
      <c r="T6" s="27"/>
      <c r="U6" s="212" t="s">
        <v>2</v>
      </c>
      <c r="V6" s="213"/>
      <c r="W6" s="214" t="s">
        <v>10</v>
      </c>
      <c r="X6" s="214"/>
      <c r="Y6" s="167" t="s">
        <v>13</v>
      </c>
      <c r="Z6" s="167"/>
      <c r="AA6" s="168"/>
      <c r="AC6" s="77"/>
      <c r="AD6" s="77"/>
      <c r="AE6" s="77"/>
      <c r="AF6" s="77"/>
      <c r="AG6" s="77"/>
      <c r="AH6" s="82"/>
      <c r="AI6" s="83" t="s">
        <v>68</v>
      </c>
      <c r="AJ6" s="84" t="str">
        <f>IF(AK10=0, "達成", "未達成")</f>
        <v>未達成</v>
      </c>
    </row>
    <row r="7" spans="1:39" ht="13.5" customHeight="1" thickTop="1" thickBot="1">
      <c r="B7" s="156" t="s">
        <v>33</v>
      </c>
      <c r="C7" s="156"/>
      <c r="D7" s="156"/>
      <c r="E7" s="156"/>
      <c r="F7" s="1" t="s">
        <v>12</v>
      </c>
      <c r="G7" s="165">
        <f>入力フォーム!C11</f>
        <v>45748</v>
      </c>
      <c r="H7" s="165"/>
      <c r="I7" s="165"/>
      <c r="J7" s="165"/>
      <c r="K7" s="165"/>
      <c r="L7" s="38" t="s">
        <v>32</v>
      </c>
      <c r="M7" s="159">
        <f>入力フォーム!G11</f>
        <v>46112</v>
      </c>
      <c r="N7" s="159"/>
      <c r="O7" s="159"/>
      <c r="P7" s="159"/>
      <c r="Q7" s="159"/>
      <c r="R7" s="2"/>
      <c r="S7" s="190" t="s">
        <v>0</v>
      </c>
      <c r="T7" s="191"/>
      <c r="U7" s="192">
        <f>+AJ13+AJ23+AJ33+AJ43+AJ53+AJ63+AJ73+AJ83+AJ93+AJ111+AJ121+AJ131+AJ141+AJ151+AJ161+AJ171+AJ181+AJ191</f>
        <v>364</v>
      </c>
      <c r="V7" s="193"/>
      <c r="W7" s="194">
        <f>+AJ15+AJ25+AJ35+AJ45+AJ55+AJ65+AJ75+AJ85+AJ95+AJ113+AJ123+AJ133+AJ143+AJ153+AJ163+AJ173+AJ183+AJ193</f>
        <v>0</v>
      </c>
      <c r="X7" s="194"/>
      <c r="Y7" s="169">
        <f>+W7/U7</f>
        <v>0</v>
      </c>
      <c r="Z7" s="169"/>
      <c r="AA7" s="170"/>
      <c r="AC7" s="74"/>
      <c r="AD7" s="74"/>
      <c r="AE7" s="74"/>
      <c r="AF7" s="74"/>
      <c r="AG7" s="74"/>
      <c r="AH7" s="82"/>
      <c r="AI7" s="83" t="s">
        <v>69</v>
      </c>
      <c r="AJ7" s="84" t="str">
        <f>IF(AM10=0, "達成", "未達成")</f>
        <v>未達成</v>
      </c>
      <c r="AL7" s="17"/>
    </row>
    <row r="8" spans="1:39" ht="13.5" customHeight="1" thickTop="1" thickBot="1">
      <c r="B8" s="156" t="s">
        <v>16</v>
      </c>
      <c r="C8" s="156"/>
      <c r="D8" s="156"/>
      <c r="E8" s="156"/>
      <c r="F8" s="1" t="s">
        <v>12</v>
      </c>
      <c r="G8" s="203">
        <v>45749</v>
      </c>
      <c r="H8" s="204"/>
      <c r="I8" s="204"/>
      <c r="J8" s="204"/>
      <c r="K8" s="205"/>
      <c r="R8" s="2"/>
      <c r="S8" s="206" t="s">
        <v>7</v>
      </c>
      <c r="T8" s="207"/>
      <c r="U8" s="208">
        <f>+AJ14+AJ24+AJ34+AJ44+AJ54+AJ64+AJ74+AJ84+AJ94+AJ112+AJ122+AJ132+AJ142+AJ152+AJ162+AJ172+AJ182+AJ192</f>
        <v>364</v>
      </c>
      <c r="V8" s="209"/>
      <c r="W8" s="210">
        <f>+AJ17+AJ27+AJ37+AJ47+AJ57+AJ67+AJ77+AJ87+AJ97+AJ115+AJ125+AJ135+AJ145+AJ155+AJ165+AJ175+AJ185+AJ195</f>
        <v>0</v>
      </c>
      <c r="X8" s="211"/>
      <c r="Y8" s="171">
        <f>+W8/U8</f>
        <v>0</v>
      </c>
      <c r="Z8" s="172"/>
      <c r="AA8" s="173"/>
      <c r="AC8" s="74"/>
      <c r="AD8" s="74"/>
      <c r="AE8" s="74"/>
      <c r="AF8" s="74"/>
      <c r="AG8" s="74"/>
      <c r="AL8" s="17"/>
    </row>
    <row r="9" spans="1:39" ht="13.5" customHeight="1" thickBot="1">
      <c r="B9" s="158" t="s">
        <v>17</v>
      </c>
      <c r="C9" s="158"/>
      <c r="D9" s="158"/>
      <c r="E9" s="158"/>
      <c r="F9" s="1" t="s">
        <v>12</v>
      </c>
      <c r="G9" s="202">
        <v>46112</v>
      </c>
      <c r="H9" s="202"/>
      <c r="I9" s="202"/>
      <c r="J9" s="202"/>
      <c r="K9" s="202"/>
      <c r="L9" s="187" t="s">
        <v>1</v>
      </c>
      <c r="M9" s="187"/>
      <c r="N9" s="187"/>
      <c r="O9" s="1" t="s">
        <v>12</v>
      </c>
      <c r="P9" s="188">
        <f>IF(G8="",(M7-G7),+G9-G8+1)</f>
        <v>364</v>
      </c>
      <c r="Q9" s="188"/>
      <c r="R9" s="188"/>
      <c r="AA9" s="11"/>
      <c r="AC9" s="145" t="s">
        <v>79</v>
      </c>
      <c r="AD9" s="146"/>
      <c r="AE9" s="146"/>
      <c r="AF9" s="146"/>
      <c r="AG9" s="147"/>
      <c r="AH9" s="74"/>
      <c r="AI9" s="75"/>
      <c r="AJ9" s="76"/>
      <c r="AK9" s="2" t="s">
        <v>66</v>
      </c>
      <c r="AL9" s="17"/>
      <c r="AM9" s="2" t="s">
        <v>67</v>
      </c>
    </row>
    <row r="10" spans="1:39" ht="13.5" customHeight="1" thickBot="1">
      <c r="B10" s="22" t="s">
        <v>30</v>
      </c>
      <c r="C10" s="2"/>
      <c r="D10" s="2"/>
      <c r="E10" s="2"/>
      <c r="F10" s="1" t="s">
        <v>12</v>
      </c>
      <c r="G10" s="166" t="str">
        <f>IF(入力フォーム!C8="","",入力フォーム!C8)</f>
        <v>㈱●●建設</v>
      </c>
      <c r="H10" s="166"/>
      <c r="I10" s="166"/>
      <c r="J10" s="166"/>
      <c r="K10" s="166"/>
      <c r="L10" s="166"/>
      <c r="M10" s="166"/>
      <c r="N10" s="166"/>
      <c r="O10" s="166"/>
      <c r="P10" s="166"/>
      <c r="S10" s="161" t="s">
        <v>34</v>
      </c>
      <c r="T10" s="161"/>
      <c r="U10" s="161"/>
      <c r="V10" s="161"/>
      <c r="W10" s="161"/>
      <c r="X10" s="161"/>
      <c r="Y10" s="161" t="s">
        <v>37</v>
      </c>
      <c r="Z10" s="161"/>
      <c r="AA10" s="161"/>
      <c r="AB10" s="39" t="str">
        <f>IF(Y10="無","",IF(AND(Y10="有",OR(Y11="",Y11="無")),IF(AJ12+AJ22+AJ32+AJ42+AJ52+AJ62+AJ72+AJ82+AJ92+AJ110+AJ120+AJ130+AJ140+AJ150+AJ160+AJ170+AJ180+AJ190&gt;=3,"OK","NG"),IF(AND(Y10="有",Y11="有"),IF(AJ12+AJ22+AJ32+AJ42+AJ52+AJ62+AJ72+AJ82+AJ92+AJ110+AJ120+AJ130+AJ140+AJ150+AJ160+AJ170+AJ180+AJ190&gt;=9,"OK","NG"),"")))</f>
        <v/>
      </c>
      <c r="AC10" s="176" t="s">
        <v>0</v>
      </c>
      <c r="AD10" s="177"/>
      <c r="AE10" s="176" t="str">
        <f>IF(OR(AB10="NG",AB11="NG"),"エラー",IF(Y7&gt;=0.285,"達成","未達成"))</f>
        <v>未達成</v>
      </c>
      <c r="AF10" s="196"/>
      <c r="AG10" s="177"/>
      <c r="AK10" s="76">
        <f>COUNTIF(AK11:AK197,"未達成")</f>
        <v>12</v>
      </c>
      <c r="AM10" s="76">
        <f>COUNTIF(AM11:AM197,"未達成")</f>
        <v>12</v>
      </c>
    </row>
    <row r="11" spans="1:39" ht="13.5" customHeight="1" thickBot="1">
      <c r="A11" s="23" t="s">
        <v>20</v>
      </c>
      <c r="B11" s="21">
        <f>C13</f>
        <v>45749</v>
      </c>
      <c r="C11" s="2" t="s">
        <v>19</v>
      </c>
      <c r="D11" s="2"/>
      <c r="E11" s="150" t="s">
        <v>65</v>
      </c>
      <c r="F11" s="150"/>
      <c r="G11" s="151">
        <f>+COUNTIF(C14:AG14,"土")+COUNTIF(C14:AG14,"日")</f>
        <v>8</v>
      </c>
      <c r="H11" s="151"/>
      <c r="S11" s="161" t="s">
        <v>35</v>
      </c>
      <c r="T11" s="161"/>
      <c r="U11" s="161"/>
      <c r="V11" s="161"/>
      <c r="W11" s="161"/>
      <c r="X11" s="161"/>
      <c r="Y11" s="161" t="s">
        <v>37</v>
      </c>
      <c r="Z11" s="161"/>
      <c r="AA11" s="161"/>
      <c r="AB11" s="39" t="str">
        <f>IF(Y11="無","",IF(AND(Y11="有",OR(Y10="",Y10="無")),IF(AJ12+AJ22+AJ32+AJ42+AJ52+AJ62+AJ72+AJ82+AJ92+AJ110+AJ120+AJ130+AJ140+AJ150+AJ160+AJ170+AJ180+AJ190&gt;=6,"OK","NG"),IF(AND(Y11="有",Y10="有"),IF(AJ12+AJ22+AJ32+AJ42+AJ52+AJ62+AJ72+AJ82+AJ92+AJ110+AJ120+AJ130+AJ140+AJ150+AJ160+AJ170+AJ180+AJ190&gt;=9,"OK","NG"),"")))</f>
        <v/>
      </c>
      <c r="AC11" s="178" t="s">
        <v>36</v>
      </c>
      <c r="AD11" s="179"/>
      <c r="AE11" s="178" t="str">
        <f>IF(OR(AB10="NG",AB11="NG"),"エラー",IF(Y8&gt;=0.285,"達成","未達成"))</f>
        <v>未達成</v>
      </c>
      <c r="AF11" s="195"/>
      <c r="AG11" s="179"/>
      <c r="AI11" s="79" t="s">
        <v>70</v>
      </c>
      <c r="AJ11" s="80" t="str">
        <f>IF(OR(AJ13&lt;7,AJ13=0)," ",IF(OR(AJ16&gt;=0.285,AJ15&gt;=G11),"達成","未達成"))</f>
        <v>未達成</v>
      </c>
      <c r="AK11" s="81" t="str">
        <f>AJ11</f>
        <v>未達成</v>
      </c>
    </row>
    <row r="12" spans="1:39" ht="13.5" customHeight="1">
      <c r="B12" s="21"/>
      <c r="C12" s="31">
        <f>IF(C13="","",MONTH(C13))</f>
        <v>4</v>
      </c>
      <c r="D12" s="31">
        <f t="shared" ref="D12:AG12" si="0">IF(D13="","",MONTH(D13))</f>
        <v>4</v>
      </c>
      <c r="E12" s="31">
        <f t="shared" si="0"/>
        <v>4</v>
      </c>
      <c r="F12" s="31">
        <f t="shared" si="0"/>
        <v>4</v>
      </c>
      <c r="G12" s="31">
        <f t="shared" si="0"/>
        <v>4</v>
      </c>
      <c r="H12" s="31">
        <f t="shared" si="0"/>
        <v>4</v>
      </c>
      <c r="I12" s="31">
        <f t="shared" si="0"/>
        <v>4</v>
      </c>
      <c r="J12" s="31">
        <f t="shared" si="0"/>
        <v>4</v>
      </c>
      <c r="K12" s="31">
        <f t="shared" si="0"/>
        <v>4</v>
      </c>
      <c r="L12" s="31">
        <f t="shared" si="0"/>
        <v>4</v>
      </c>
      <c r="M12" s="31">
        <f t="shared" si="0"/>
        <v>4</v>
      </c>
      <c r="N12" s="31">
        <f t="shared" si="0"/>
        <v>4</v>
      </c>
      <c r="O12" s="31">
        <f t="shared" si="0"/>
        <v>4</v>
      </c>
      <c r="P12" s="31">
        <f t="shared" si="0"/>
        <v>4</v>
      </c>
      <c r="Q12" s="31">
        <f t="shared" si="0"/>
        <v>4</v>
      </c>
      <c r="R12" s="31">
        <f t="shared" si="0"/>
        <v>4</v>
      </c>
      <c r="S12" s="31">
        <f t="shared" si="0"/>
        <v>4</v>
      </c>
      <c r="T12" s="31">
        <f t="shared" si="0"/>
        <v>4</v>
      </c>
      <c r="U12" s="31">
        <f t="shared" si="0"/>
        <v>4</v>
      </c>
      <c r="V12" s="31">
        <f t="shared" si="0"/>
        <v>4</v>
      </c>
      <c r="W12" s="31">
        <f t="shared" si="0"/>
        <v>4</v>
      </c>
      <c r="X12" s="31">
        <f t="shared" si="0"/>
        <v>4</v>
      </c>
      <c r="Y12" s="31">
        <f t="shared" si="0"/>
        <v>4</v>
      </c>
      <c r="Z12" s="31">
        <f t="shared" si="0"/>
        <v>4</v>
      </c>
      <c r="AA12" s="31">
        <f t="shared" si="0"/>
        <v>4</v>
      </c>
      <c r="AB12" s="31">
        <f t="shared" si="0"/>
        <v>4</v>
      </c>
      <c r="AC12" s="31">
        <f t="shared" si="0"/>
        <v>4</v>
      </c>
      <c r="AD12" s="31">
        <f t="shared" si="0"/>
        <v>4</v>
      </c>
      <c r="AE12" s="31">
        <f t="shared" si="0"/>
        <v>4</v>
      </c>
      <c r="AF12" s="31" t="str">
        <f t="shared" si="0"/>
        <v/>
      </c>
      <c r="AG12" s="31" t="str">
        <f t="shared" si="0"/>
        <v/>
      </c>
      <c r="AI12" s="41" t="s">
        <v>71</v>
      </c>
      <c r="AJ12" s="42">
        <f>+COUNTIF(C15:AG16,"夏季休暇")+COUNTIF(C15:AG16,"年末年始")</f>
        <v>0</v>
      </c>
    </row>
    <row r="13" spans="1:39">
      <c r="B13" s="3" t="s">
        <v>11</v>
      </c>
      <c r="C13" s="33">
        <f>IF(G8=G7,G8+1,G8)</f>
        <v>45749</v>
      </c>
      <c r="D13" s="15">
        <f>IF(C13="","",IF($G$9&lt;(C13+1),"",IF(MONTH(+C13+1)=C12,C13+1,"")))</f>
        <v>45750</v>
      </c>
      <c r="E13" s="15">
        <f t="shared" ref="E13:AG13" si="1">IF(D13="","",IF($G$9&lt;(D13+1),"",IF(MONTH(+D13+1)=D12,D13+1,"")))</f>
        <v>45751</v>
      </c>
      <c r="F13" s="15">
        <f t="shared" si="1"/>
        <v>45752</v>
      </c>
      <c r="G13" s="15">
        <f t="shared" si="1"/>
        <v>45753</v>
      </c>
      <c r="H13" s="15">
        <f t="shared" si="1"/>
        <v>45754</v>
      </c>
      <c r="I13" s="15">
        <f t="shared" si="1"/>
        <v>45755</v>
      </c>
      <c r="J13" s="15">
        <f t="shared" si="1"/>
        <v>45756</v>
      </c>
      <c r="K13" s="15">
        <f t="shared" si="1"/>
        <v>45757</v>
      </c>
      <c r="L13" s="15">
        <f t="shared" si="1"/>
        <v>45758</v>
      </c>
      <c r="M13" s="15">
        <f t="shared" si="1"/>
        <v>45759</v>
      </c>
      <c r="N13" s="15">
        <f t="shared" si="1"/>
        <v>45760</v>
      </c>
      <c r="O13" s="15">
        <f t="shared" si="1"/>
        <v>45761</v>
      </c>
      <c r="P13" s="15">
        <f t="shared" si="1"/>
        <v>45762</v>
      </c>
      <c r="Q13" s="15">
        <f t="shared" si="1"/>
        <v>45763</v>
      </c>
      <c r="R13" s="15">
        <f t="shared" si="1"/>
        <v>45764</v>
      </c>
      <c r="S13" s="15">
        <f t="shared" si="1"/>
        <v>45765</v>
      </c>
      <c r="T13" s="15">
        <f t="shared" si="1"/>
        <v>45766</v>
      </c>
      <c r="U13" s="15">
        <f t="shared" si="1"/>
        <v>45767</v>
      </c>
      <c r="V13" s="15">
        <f t="shared" si="1"/>
        <v>45768</v>
      </c>
      <c r="W13" s="15">
        <f t="shared" si="1"/>
        <v>45769</v>
      </c>
      <c r="X13" s="15">
        <f t="shared" si="1"/>
        <v>45770</v>
      </c>
      <c r="Y13" s="15">
        <f t="shared" si="1"/>
        <v>45771</v>
      </c>
      <c r="Z13" s="15">
        <f t="shared" si="1"/>
        <v>45772</v>
      </c>
      <c r="AA13" s="15">
        <f t="shared" si="1"/>
        <v>45773</v>
      </c>
      <c r="AB13" s="15">
        <f t="shared" si="1"/>
        <v>45774</v>
      </c>
      <c r="AC13" s="15">
        <f t="shared" si="1"/>
        <v>45775</v>
      </c>
      <c r="AD13" s="15">
        <f t="shared" si="1"/>
        <v>45776</v>
      </c>
      <c r="AE13" s="15">
        <f t="shared" si="1"/>
        <v>45777</v>
      </c>
      <c r="AF13" s="15" t="str">
        <f t="shared" si="1"/>
        <v/>
      </c>
      <c r="AG13" s="32" t="str">
        <f t="shared" si="1"/>
        <v/>
      </c>
      <c r="AH13" s="4"/>
      <c r="AI13" s="20" t="s">
        <v>72</v>
      </c>
      <c r="AJ13" s="70">
        <f>COUNT(C13:AG13)-AJ12</f>
        <v>29</v>
      </c>
    </row>
    <row r="14" spans="1:39">
      <c r="B14" s="5" t="s">
        <v>5</v>
      </c>
      <c r="C14" s="30" t="str">
        <f>IF(C13="","",TEXT(WEEKDAY(+C13),"aaa"))</f>
        <v>水</v>
      </c>
      <c r="D14" s="30" t="str">
        <f t="shared" ref="D14:AG14" si="2">IF(D13="","",TEXT(WEEKDAY(+D13),"aaa"))</f>
        <v>木</v>
      </c>
      <c r="E14" s="30" t="str">
        <f t="shared" si="2"/>
        <v>金</v>
      </c>
      <c r="F14" s="30" t="str">
        <f t="shared" si="2"/>
        <v>土</v>
      </c>
      <c r="G14" s="30" t="str">
        <f t="shared" si="2"/>
        <v>日</v>
      </c>
      <c r="H14" s="30" t="str">
        <f t="shared" si="2"/>
        <v>月</v>
      </c>
      <c r="I14" s="30" t="str">
        <f t="shared" si="2"/>
        <v>火</v>
      </c>
      <c r="J14" s="30" t="str">
        <f t="shared" si="2"/>
        <v>水</v>
      </c>
      <c r="K14" s="30" t="str">
        <f t="shared" si="2"/>
        <v>木</v>
      </c>
      <c r="L14" s="30" t="str">
        <f t="shared" si="2"/>
        <v>金</v>
      </c>
      <c r="M14" s="30" t="str">
        <f t="shared" si="2"/>
        <v>土</v>
      </c>
      <c r="N14" s="30" t="str">
        <f t="shared" si="2"/>
        <v>日</v>
      </c>
      <c r="O14" s="30" t="str">
        <f t="shared" si="2"/>
        <v>月</v>
      </c>
      <c r="P14" s="30" t="str">
        <f t="shared" si="2"/>
        <v>火</v>
      </c>
      <c r="Q14" s="30" t="str">
        <f t="shared" si="2"/>
        <v>水</v>
      </c>
      <c r="R14" s="30" t="str">
        <f t="shared" si="2"/>
        <v>木</v>
      </c>
      <c r="S14" s="30" t="str">
        <f t="shared" si="2"/>
        <v>金</v>
      </c>
      <c r="T14" s="30" t="str">
        <f t="shared" si="2"/>
        <v>土</v>
      </c>
      <c r="U14" s="30" t="str">
        <f t="shared" si="2"/>
        <v>日</v>
      </c>
      <c r="V14" s="30" t="str">
        <f t="shared" si="2"/>
        <v>月</v>
      </c>
      <c r="W14" s="30" t="str">
        <f t="shared" si="2"/>
        <v>火</v>
      </c>
      <c r="X14" s="30" t="str">
        <f t="shared" si="2"/>
        <v>水</v>
      </c>
      <c r="Y14" s="30" t="str">
        <f t="shared" si="2"/>
        <v>木</v>
      </c>
      <c r="Z14" s="30" t="str">
        <f t="shared" si="2"/>
        <v>金</v>
      </c>
      <c r="AA14" s="30" t="str">
        <f t="shared" si="2"/>
        <v>土</v>
      </c>
      <c r="AB14" s="30" t="str">
        <f t="shared" si="2"/>
        <v>日</v>
      </c>
      <c r="AC14" s="30" t="str">
        <f t="shared" si="2"/>
        <v>月</v>
      </c>
      <c r="AD14" s="30" t="str">
        <f t="shared" si="2"/>
        <v>火</v>
      </c>
      <c r="AE14" s="30" t="str">
        <f t="shared" si="2"/>
        <v>水</v>
      </c>
      <c r="AF14" s="30" t="str">
        <f t="shared" si="2"/>
        <v/>
      </c>
      <c r="AG14" s="29" t="str">
        <f t="shared" si="2"/>
        <v/>
      </c>
      <c r="AH14" s="7"/>
      <c r="AI14" s="20" t="s">
        <v>73</v>
      </c>
      <c r="AJ14" s="12">
        <f>COUNT(C13:AG13)-AJ12-COUNTIF(C17:AG18,"一時中止")-COUNTIF(C17:AG18,"その他")</f>
        <v>29</v>
      </c>
    </row>
    <row r="15" spans="1:39" ht="13.5" customHeight="1">
      <c r="B15" s="184" t="s">
        <v>0</v>
      </c>
      <c r="C15" s="189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5"/>
      <c r="AH15" s="7"/>
      <c r="AI15" s="20" t="s">
        <v>74</v>
      </c>
      <c r="AJ15" s="6">
        <f>IF(AJ14=0,0,+COUNTIF(C15:AG16,"休"))</f>
        <v>0</v>
      </c>
    </row>
    <row r="16" spans="1:39" ht="13.5" customHeight="1">
      <c r="B16" s="185"/>
      <c r="C16" s="189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5"/>
      <c r="AH16" s="7"/>
      <c r="AI16" s="20" t="s">
        <v>75</v>
      </c>
      <c r="AJ16" s="8">
        <f>IF(AJ13=0,0,+AJ15/AJ13)</f>
        <v>0</v>
      </c>
    </row>
    <row r="17" spans="1:39" ht="13.5" customHeight="1">
      <c r="B17" s="180" t="s">
        <v>7</v>
      </c>
      <c r="C17" s="18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74"/>
      <c r="AH17" s="7"/>
      <c r="AI17" s="20" t="s">
        <v>76</v>
      </c>
      <c r="AJ17" s="6">
        <f>IF(AJ14=0,0,+COUNTIF(C17:AG18,"休")+COUNTIF(C17:AG18,"振替休暇")+COUNTIF(C17:AG18,"雨"))</f>
        <v>0</v>
      </c>
    </row>
    <row r="18" spans="1:39">
      <c r="B18" s="181"/>
      <c r="C18" s="18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75"/>
      <c r="AH18" s="7"/>
      <c r="AI18" s="20" t="s">
        <v>77</v>
      </c>
      <c r="AJ18" s="8">
        <f>IF(AJ14=0,0,+AJ17/AJ14)</f>
        <v>0</v>
      </c>
    </row>
    <row r="19" spans="1:39">
      <c r="B19" s="73" t="str">
        <f>IF($Y$10="無","",IF($AE$10="エラー","※工期内で夏季休暇を３日設定してください",""))</f>
        <v/>
      </c>
      <c r="C19" s="40"/>
      <c r="D19" s="40"/>
      <c r="E19" s="40"/>
      <c r="F19" s="40"/>
      <c r="G19" s="40"/>
      <c r="H19" s="40"/>
      <c r="I19" s="40"/>
      <c r="J19" s="40"/>
      <c r="K19" s="40"/>
      <c r="L19" s="73" t="str">
        <f>IF($Y$11="無","",IF($AE$10="エラー","※年末年始を6日設定してください",""))</f>
        <v/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7"/>
      <c r="AI19" s="66" t="s">
        <v>78</v>
      </c>
      <c r="AJ19" s="67" t="str">
        <f>IF(OR(AJ14&lt;7,AJ14=0)," ",IF(OR(AJ18&gt;=0.285,AJ17&gt;=G11),"達成","未達成"))</f>
        <v>未達成</v>
      </c>
      <c r="AM19" s="81" t="str">
        <f>AJ19</f>
        <v>未達成</v>
      </c>
    </row>
    <row r="20" spans="1:39" ht="3.75" customHeight="1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7"/>
      <c r="AI20" s="65"/>
      <c r="AJ20" s="13"/>
    </row>
    <row r="21" spans="1:39" ht="13.5" customHeight="1">
      <c r="A21" s="28" t="s">
        <v>20</v>
      </c>
      <c r="B21" s="21">
        <f>C23</f>
        <v>45778</v>
      </c>
      <c r="C21" s="2" t="s">
        <v>19</v>
      </c>
      <c r="D21" s="2"/>
      <c r="E21" s="150" t="s">
        <v>65</v>
      </c>
      <c r="F21" s="150"/>
      <c r="G21" s="151">
        <f>+COUNTIF(C24:AG24,"土")+COUNTIF(C24:AG24,"日")</f>
        <v>9</v>
      </c>
      <c r="H21" s="151"/>
      <c r="W21" s="7"/>
      <c r="X21" s="7"/>
      <c r="Y21" s="7"/>
      <c r="Z21" s="7"/>
      <c r="AA21" s="7"/>
      <c r="AB21" s="7"/>
      <c r="AC21" s="7"/>
      <c r="AD21" s="7"/>
      <c r="AE21" s="7"/>
      <c r="AI21" s="79" t="s">
        <v>70</v>
      </c>
      <c r="AJ21" s="80" t="str">
        <f>IF(OR(AJ23&lt;7,AJ23=0)," ",IF(OR(AJ26&gt;=0.285,AJ25&gt;=G21),"達成","未達成"))</f>
        <v>未達成</v>
      </c>
      <c r="AK21" s="81" t="str">
        <f>AJ21</f>
        <v>未達成</v>
      </c>
    </row>
    <row r="22" spans="1:39" ht="13.5" customHeight="1">
      <c r="B22" s="21"/>
      <c r="C22" s="31">
        <f>IF(C23="","",MONTH(C23))</f>
        <v>5</v>
      </c>
      <c r="D22" s="31">
        <f t="shared" ref="D22:AG22" si="3">IF(D23="","",MONTH(D23))</f>
        <v>5</v>
      </c>
      <c r="E22" s="31">
        <f t="shared" si="3"/>
        <v>5</v>
      </c>
      <c r="F22" s="31">
        <f t="shared" si="3"/>
        <v>5</v>
      </c>
      <c r="G22" s="31">
        <f t="shared" si="3"/>
        <v>5</v>
      </c>
      <c r="H22" s="31">
        <f t="shared" si="3"/>
        <v>5</v>
      </c>
      <c r="I22" s="31">
        <f t="shared" si="3"/>
        <v>5</v>
      </c>
      <c r="J22" s="31">
        <f t="shared" si="3"/>
        <v>5</v>
      </c>
      <c r="K22" s="31">
        <f t="shared" si="3"/>
        <v>5</v>
      </c>
      <c r="L22" s="31">
        <f t="shared" si="3"/>
        <v>5</v>
      </c>
      <c r="M22" s="31">
        <f t="shared" si="3"/>
        <v>5</v>
      </c>
      <c r="N22" s="31">
        <f t="shared" si="3"/>
        <v>5</v>
      </c>
      <c r="O22" s="31">
        <f t="shared" si="3"/>
        <v>5</v>
      </c>
      <c r="P22" s="31">
        <f t="shared" si="3"/>
        <v>5</v>
      </c>
      <c r="Q22" s="31">
        <f t="shared" si="3"/>
        <v>5</v>
      </c>
      <c r="R22" s="31">
        <f t="shared" si="3"/>
        <v>5</v>
      </c>
      <c r="S22" s="31">
        <f t="shared" si="3"/>
        <v>5</v>
      </c>
      <c r="T22" s="31">
        <f t="shared" si="3"/>
        <v>5</v>
      </c>
      <c r="U22" s="31">
        <f t="shared" si="3"/>
        <v>5</v>
      </c>
      <c r="V22" s="31">
        <f t="shared" si="3"/>
        <v>5</v>
      </c>
      <c r="W22" s="31">
        <f t="shared" si="3"/>
        <v>5</v>
      </c>
      <c r="X22" s="31">
        <f t="shared" si="3"/>
        <v>5</v>
      </c>
      <c r="Y22" s="31">
        <f t="shared" si="3"/>
        <v>5</v>
      </c>
      <c r="Z22" s="31">
        <f t="shared" si="3"/>
        <v>5</v>
      </c>
      <c r="AA22" s="31">
        <f t="shared" si="3"/>
        <v>5</v>
      </c>
      <c r="AB22" s="31">
        <f t="shared" si="3"/>
        <v>5</v>
      </c>
      <c r="AC22" s="31">
        <f t="shared" si="3"/>
        <v>5</v>
      </c>
      <c r="AD22" s="31">
        <f t="shared" si="3"/>
        <v>5</v>
      </c>
      <c r="AE22" s="31">
        <f t="shared" si="3"/>
        <v>5</v>
      </c>
      <c r="AF22" s="31">
        <f t="shared" si="3"/>
        <v>5</v>
      </c>
      <c r="AG22" s="31">
        <f t="shared" si="3"/>
        <v>5</v>
      </c>
      <c r="AI22" s="41" t="s">
        <v>71</v>
      </c>
      <c r="AJ22" s="42">
        <f>+COUNTIF(C25:AG26,"夏季休暇")+COUNTIF(C25:AG26,"年末年始")</f>
        <v>0</v>
      </c>
    </row>
    <row r="23" spans="1:39">
      <c r="B23" s="18" t="s">
        <v>11</v>
      </c>
      <c r="C23" s="33">
        <f>IF(G9&lt;DATE(YEAR(C13),MONTH(C13)+1,1),"",DATE(YEAR(C13),MONTH(C13)+1,1))</f>
        <v>45778</v>
      </c>
      <c r="D23" s="15">
        <f>IF(C23="","",IF($G$9&lt;(C23+1),"",IF(MONTH(+C23+1)=C22,C23+1,"")))</f>
        <v>45779</v>
      </c>
      <c r="E23" s="15">
        <f t="shared" ref="E23:AG23" si="4">IF(D23="","",IF($G$9&lt;(D23+1),"",IF(MONTH(+D23+1)=D22,D23+1,"")))</f>
        <v>45780</v>
      </c>
      <c r="F23" s="15">
        <f t="shared" si="4"/>
        <v>45781</v>
      </c>
      <c r="G23" s="15">
        <f t="shared" si="4"/>
        <v>45782</v>
      </c>
      <c r="H23" s="15">
        <f t="shared" si="4"/>
        <v>45783</v>
      </c>
      <c r="I23" s="15">
        <f t="shared" si="4"/>
        <v>45784</v>
      </c>
      <c r="J23" s="15">
        <f t="shared" si="4"/>
        <v>45785</v>
      </c>
      <c r="K23" s="15">
        <f t="shared" si="4"/>
        <v>45786</v>
      </c>
      <c r="L23" s="15">
        <f t="shared" si="4"/>
        <v>45787</v>
      </c>
      <c r="M23" s="15">
        <f t="shared" si="4"/>
        <v>45788</v>
      </c>
      <c r="N23" s="15">
        <f t="shared" si="4"/>
        <v>45789</v>
      </c>
      <c r="O23" s="15">
        <f t="shared" si="4"/>
        <v>45790</v>
      </c>
      <c r="P23" s="15">
        <f t="shared" si="4"/>
        <v>45791</v>
      </c>
      <c r="Q23" s="15">
        <f t="shared" si="4"/>
        <v>45792</v>
      </c>
      <c r="R23" s="15">
        <f t="shared" si="4"/>
        <v>45793</v>
      </c>
      <c r="S23" s="15">
        <f t="shared" si="4"/>
        <v>45794</v>
      </c>
      <c r="T23" s="15">
        <f t="shared" si="4"/>
        <v>45795</v>
      </c>
      <c r="U23" s="15">
        <f t="shared" si="4"/>
        <v>45796</v>
      </c>
      <c r="V23" s="15">
        <f t="shared" si="4"/>
        <v>45797</v>
      </c>
      <c r="W23" s="15">
        <f t="shared" si="4"/>
        <v>45798</v>
      </c>
      <c r="X23" s="15">
        <f t="shared" si="4"/>
        <v>45799</v>
      </c>
      <c r="Y23" s="15">
        <f t="shared" si="4"/>
        <v>45800</v>
      </c>
      <c r="Z23" s="15">
        <f t="shared" si="4"/>
        <v>45801</v>
      </c>
      <c r="AA23" s="15">
        <f t="shared" si="4"/>
        <v>45802</v>
      </c>
      <c r="AB23" s="15">
        <f t="shared" si="4"/>
        <v>45803</v>
      </c>
      <c r="AC23" s="15">
        <f t="shared" si="4"/>
        <v>45804</v>
      </c>
      <c r="AD23" s="15">
        <f t="shared" si="4"/>
        <v>45805</v>
      </c>
      <c r="AE23" s="15">
        <f t="shared" si="4"/>
        <v>45806</v>
      </c>
      <c r="AF23" s="15">
        <f t="shared" si="4"/>
        <v>45807</v>
      </c>
      <c r="AG23" s="32">
        <f t="shared" si="4"/>
        <v>45808</v>
      </c>
      <c r="AH23" s="4"/>
      <c r="AI23" s="20" t="s">
        <v>72</v>
      </c>
      <c r="AJ23" s="70">
        <f>COUNT(C23:AG23)-AJ22</f>
        <v>31</v>
      </c>
    </row>
    <row r="24" spans="1:39">
      <c r="B24" s="19" t="s">
        <v>5</v>
      </c>
      <c r="C24" s="30" t="str">
        <f>IF(C23="","",TEXT(WEEKDAY(+C23),"aaa"))</f>
        <v>木</v>
      </c>
      <c r="D24" s="30" t="str">
        <f t="shared" ref="D24:AG24" si="5">IF(D23="","",TEXT(WEEKDAY(+D23),"aaa"))</f>
        <v>金</v>
      </c>
      <c r="E24" s="30" t="str">
        <f t="shared" si="5"/>
        <v>土</v>
      </c>
      <c r="F24" s="30" t="str">
        <f t="shared" si="5"/>
        <v>日</v>
      </c>
      <c r="G24" s="30" t="str">
        <f t="shared" si="5"/>
        <v>月</v>
      </c>
      <c r="H24" s="30" t="str">
        <f t="shared" si="5"/>
        <v>火</v>
      </c>
      <c r="I24" s="30" t="str">
        <f t="shared" si="5"/>
        <v>水</v>
      </c>
      <c r="J24" s="30" t="str">
        <f t="shared" si="5"/>
        <v>木</v>
      </c>
      <c r="K24" s="30" t="str">
        <f t="shared" si="5"/>
        <v>金</v>
      </c>
      <c r="L24" s="30" t="str">
        <f t="shared" si="5"/>
        <v>土</v>
      </c>
      <c r="M24" s="30" t="str">
        <f t="shared" si="5"/>
        <v>日</v>
      </c>
      <c r="N24" s="30" t="str">
        <f t="shared" si="5"/>
        <v>月</v>
      </c>
      <c r="O24" s="30" t="str">
        <f t="shared" si="5"/>
        <v>火</v>
      </c>
      <c r="P24" s="30" t="str">
        <f t="shared" si="5"/>
        <v>水</v>
      </c>
      <c r="Q24" s="30" t="str">
        <f t="shared" si="5"/>
        <v>木</v>
      </c>
      <c r="R24" s="30" t="str">
        <f t="shared" si="5"/>
        <v>金</v>
      </c>
      <c r="S24" s="30" t="str">
        <f t="shared" si="5"/>
        <v>土</v>
      </c>
      <c r="T24" s="30" t="str">
        <f t="shared" si="5"/>
        <v>日</v>
      </c>
      <c r="U24" s="30" t="str">
        <f t="shared" si="5"/>
        <v>月</v>
      </c>
      <c r="V24" s="30" t="str">
        <f t="shared" si="5"/>
        <v>火</v>
      </c>
      <c r="W24" s="30" t="str">
        <f t="shared" si="5"/>
        <v>水</v>
      </c>
      <c r="X24" s="30" t="str">
        <f t="shared" si="5"/>
        <v>木</v>
      </c>
      <c r="Y24" s="30" t="str">
        <f t="shared" si="5"/>
        <v>金</v>
      </c>
      <c r="Z24" s="30" t="str">
        <f t="shared" si="5"/>
        <v>土</v>
      </c>
      <c r="AA24" s="30" t="str">
        <f t="shared" si="5"/>
        <v>日</v>
      </c>
      <c r="AB24" s="30" t="str">
        <f t="shared" si="5"/>
        <v>月</v>
      </c>
      <c r="AC24" s="30" t="str">
        <f t="shared" si="5"/>
        <v>火</v>
      </c>
      <c r="AD24" s="30" t="str">
        <f t="shared" si="5"/>
        <v>水</v>
      </c>
      <c r="AE24" s="30" t="str">
        <f t="shared" si="5"/>
        <v>木</v>
      </c>
      <c r="AF24" s="30" t="str">
        <f t="shared" si="5"/>
        <v>金</v>
      </c>
      <c r="AG24" s="29" t="str">
        <f t="shared" si="5"/>
        <v>土</v>
      </c>
      <c r="AH24" s="7"/>
      <c r="AI24" s="20" t="s">
        <v>73</v>
      </c>
      <c r="AJ24" s="12">
        <f>COUNT(C23:AG23)-AJ22-COUNTIF(C27:AG28,"一時中止")-COUNTIF(C27:AG28,"その他")</f>
        <v>31</v>
      </c>
    </row>
    <row r="25" spans="1:39" ht="13.5" customHeight="1">
      <c r="B25" s="184" t="s">
        <v>0</v>
      </c>
      <c r="C25" s="189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5"/>
      <c r="AH25" s="7"/>
      <c r="AI25" s="20" t="s">
        <v>74</v>
      </c>
      <c r="AJ25" s="6">
        <f>IF(AJ24=0,0,+COUNTIF(C25:AG26,"休"))</f>
        <v>0</v>
      </c>
    </row>
    <row r="26" spans="1:39" ht="13.5" customHeight="1">
      <c r="B26" s="185"/>
      <c r="C26" s="189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5"/>
      <c r="AH26" s="7"/>
      <c r="AI26" s="20" t="s">
        <v>75</v>
      </c>
      <c r="AJ26" s="8">
        <f>IF(AJ23=0,0,+AJ25/AJ23)</f>
        <v>0</v>
      </c>
    </row>
    <row r="27" spans="1:39" ht="13.5" customHeight="1">
      <c r="B27" s="180" t="s">
        <v>7</v>
      </c>
      <c r="C27" s="18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74"/>
      <c r="AH27" s="7"/>
      <c r="AI27" s="20" t="s">
        <v>76</v>
      </c>
      <c r="AJ27" s="6">
        <f>IF(AJ24=0,0,+COUNTIF(C27:AG28,"休")+COUNTIF(C27:AG28,"振替休暇")+COUNTIF(C27:AG28,"雨"))</f>
        <v>0</v>
      </c>
    </row>
    <row r="28" spans="1:39">
      <c r="B28" s="181"/>
      <c r="C28" s="18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75"/>
      <c r="AH28" s="7"/>
      <c r="AI28" s="20" t="s">
        <v>77</v>
      </c>
      <c r="AJ28" s="8">
        <f>IF(AJ24=0,0,+AJ27/AJ24)</f>
        <v>0</v>
      </c>
    </row>
    <row r="29" spans="1:39">
      <c r="B29" s="73" t="str">
        <f>IF($Y$10="無","",IF($AE$10="エラー","※工期内で夏季休暇を３日設定してください",""))</f>
        <v/>
      </c>
      <c r="C29" s="40"/>
      <c r="D29" s="40"/>
      <c r="E29" s="40"/>
      <c r="F29" s="40"/>
      <c r="G29" s="40"/>
      <c r="H29" s="40"/>
      <c r="I29" s="40"/>
      <c r="J29" s="40"/>
      <c r="K29" s="40"/>
      <c r="L29" s="73" t="str">
        <f>IF($Y$11="無","",IF($AE$10="エラー","※年末年始を6日設定してください",""))</f>
        <v/>
      </c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7"/>
      <c r="AI29" s="66" t="s">
        <v>78</v>
      </c>
      <c r="AJ29" s="67" t="str">
        <f>IF(OR(AJ24&lt;7,AJ24=0)," ",IF(OR(AJ28&gt;=0.285,AJ27&gt;=G21),"達成","未達成"))</f>
        <v>未達成</v>
      </c>
      <c r="AM29" s="81" t="str">
        <f>AJ29</f>
        <v>未達成</v>
      </c>
    </row>
    <row r="30" spans="1:39" ht="5.25" customHeight="1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7"/>
      <c r="AI30" s="68"/>
      <c r="AJ30" s="69"/>
    </row>
    <row r="31" spans="1:39" ht="13.5" customHeight="1">
      <c r="A31" s="28" t="s">
        <v>20</v>
      </c>
      <c r="B31" s="21">
        <f>C33</f>
        <v>45809</v>
      </c>
      <c r="C31" s="2" t="s">
        <v>19</v>
      </c>
      <c r="D31" s="2"/>
      <c r="E31" s="150" t="s">
        <v>65</v>
      </c>
      <c r="F31" s="150"/>
      <c r="G31" s="151">
        <f>+COUNTIF(C34:AG34,"土")+COUNTIF(C34:AG34,"日")</f>
        <v>9</v>
      </c>
      <c r="H31" s="151"/>
      <c r="W31" s="7"/>
      <c r="X31" s="7"/>
      <c r="Y31" s="7"/>
      <c r="Z31" s="7"/>
      <c r="AA31" s="7"/>
      <c r="AB31" s="7"/>
      <c r="AC31" s="7"/>
      <c r="AD31" s="7"/>
      <c r="AE31" s="7"/>
      <c r="AI31" s="79" t="s">
        <v>70</v>
      </c>
      <c r="AJ31" s="80" t="str">
        <f>IF(OR(AJ33&lt;7,AJ33=0)," ",IF(OR(AJ36&gt;=0.285,AJ35&gt;=G31),"達成","未達成"))</f>
        <v>未達成</v>
      </c>
      <c r="AK31" s="81" t="str">
        <f>AJ31</f>
        <v>未達成</v>
      </c>
    </row>
    <row r="32" spans="1:39" ht="13.5" customHeight="1">
      <c r="B32" s="21"/>
      <c r="C32" s="31">
        <f>IF(C33="","",MONTH(C33))</f>
        <v>6</v>
      </c>
      <c r="D32" s="31">
        <f t="shared" ref="D32:AG32" si="6">IF(D33="","",MONTH(D33))</f>
        <v>6</v>
      </c>
      <c r="E32" s="31">
        <f t="shared" si="6"/>
        <v>6</v>
      </c>
      <c r="F32" s="31">
        <f t="shared" si="6"/>
        <v>6</v>
      </c>
      <c r="G32" s="31">
        <f t="shared" si="6"/>
        <v>6</v>
      </c>
      <c r="H32" s="31">
        <f t="shared" si="6"/>
        <v>6</v>
      </c>
      <c r="I32" s="31">
        <f t="shared" si="6"/>
        <v>6</v>
      </c>
      <c r="J32" s="31">
        <f t="shared" si="6"/>
        <v>6</v>
      </c>
      <c r="K32" s="31">
        <f t="shared" si="6"/>
        <v>6</v>
      </c>
      <c r="L32" s="31">
        <f t="shared" si="6"/>
        <v>6</v>
      </c>
      <c r="M32" s="31">
        <f t="shared" si="6"/>
        <v>6</v>
      </c>
      <c r="N32" s="31">
        <f t="shared" si="6"/>
        <v>6</v>
      </c>
      <c r="O32" s="31">
        <f t="shared" si="6"/>
        <v>6</v>
      </c>
      <c r="P32" s="31">
        <f t="shared" si="6"/>
        <v>6</v>
      </c>
      <c r="Q32" s="31">
        <f t="shared" si="6"/>
        <v>6</v>
      </c>
      <c r="R32" s="31">
        <f t="shared" si="6"/>
        <v>6</v>
      </c>
      <c r="S32" s="31">
        <f t="shared" si="6"/>
        <v>6</v>
      </c>
      <c r="T32" s="31">
        <f t="shared" si="6"/>
        <v>6</v>
      </c>
      <c r="U32" s="31">
        <f t="shared" si="6"/>
        <v>6</v>
      </c>
      <c r="V32" s="31">
        <f t="shared" si="6"/>
        <v>6</v>
      </c>
      <c r="W32" s="31">
        <f t="shared" si="6"/>
        <v>6</v>
      </c>
      <c r="X32" s="31">
        <f t="shared" si="6"/>
        <v>6</v>
      </c>
      <c r="Y32" s="31">
        <f t="shared" si="6"/>
        <v>6</v>
      </c>
      <c r="Z32" s="31">
        <f t="shared" si="6"/>
        <v>6</v>
      </c>
      <c r="AA32" s="31">
        <f t="shared" si="6"/>
        <v>6</v>
      </c>
      <c r="AB32" s="31">
        <f t="shared" si="6"/>
        <v>6</v>
      </c>
      <c r="AC32" s="31">
        <f t="shared" si="6"/>
        <v>6</v>
      </c>
      <c r="AD32" s="31">
        <f t="shared" si="6"/>
        <v>6</v>
      </c>
      <c r="AE32" s="31">
        <f t="shared" si="6"/>
        <v>6</v>
      </c>
      <c r="AF32" s="31">
        <f t="shared" si="6"/>
        <v>6</v>
      </c>
      <c r="AG32" s="31" t="str">
        <f t="shared" si="6"/>
        <v/>
      </c>
      <c r="AI32" s="41" t="s">
        <v>71</v>
      </c>
      <c r="AJ32" s="42">
        <f>+COUNTIF(C35:AG36,"夏季休暇")+COUNTIF(C35:AG36,"年末年始")</f>
        <v>0</v>
      </c>
    </row>
    <row r="33" spans="1:39">
      <c r="B33" s="3" t="s">
        <v>11</v>
      </c>
      <c r="C33" s="33">
        <f>IF(G9&lt;DATE(YEAR(C13),MONTH(C13)+2,1),"",DATE(YEAR(C13),MONTH(C13)+2,1))</f>
        <v>45809</v>
      </c>
      <c r="D33" s="15">
        <f>IF(C33="","",IF($G$9&lt;(C33+1),"",IF(MONTH(+C33+1)=C32,C33+1,"")))</f>
        <v>45810</v>
      </c>
      <c r="E33" s="15">
        <f t="shared" ref="E33:AG33" si="7">IF(D33="","",IF($G$9&lt;(D33+1),"",IF(MONTH(+D33+1)=D32,D33+1,"")))</f>
        <v>45811</v>
      </c>
      <c r="F33" s="15">
        <f t="shared" si="7"/>
        <v>45812</v>
      </c>
      <c r="G33" s="15">
        <f t="shared" si="7"/>
        <v>45813</v>
      </c>
      <c r="H33" s="15">
        <f t="shared" si="7"/>
        <v>45814</v>
      </c>
      <c r="I33" s="15">
        <f t="shared" si="7"/>
        <v>45815</v>
      </c>
      <c r="J33" s="15">
        <f t="shared" si="7"/>
        <v>45816</v>
      </c>
      <c r="K33" s="15">
        <f t="shared" si="7"/>
        <v>45817</v>
      </c>
      <c r="L33" s="15">
        <f t="shared" si="7"/>
        <v>45818</v>
      </c>
      <c r="M33" s="15">
        <f t="shared" si="7"/>
        <v>45819</v>
      </c>
      <c r="N33" s="15">
        <f t="shared" si="7"/>
        <v>45820</v>
      </c>
      <c r="O33" s="15">
        <f t="shared" si="7"/>
        <v>45821</v>
      </c>
      <c r="P33" s="15">
        <f t="shared" si="7"/>
        <v>45822</v>
      </c>
      <c r="Q33" s="15">
        <f t="shared" si="7"/>
        <v>45823</v>
      </c>
      <c r="R33" s="15">
        <f t="shared" si="7"/>
        <v>45824</v>
      </c>
      <c r="S33" s="15">
        <f t="shared" si="7"/>
        <v>45825</v>
      </c>
      <c r="T33" s="15">
        <f t="shared" si="7"/>
        <v>45826</v>
      </c>
      <c r="U33" s="15">
        <f t="shared" si="7"/>
        <v>45827</v>
      </c>
      <c r="V33" s="15">
        <f t="shared" si="7"/>
        <v>45828</v>
      </c>
      <c r="W33" s="15">
        <f t="shared" si="7"/>
        <v>45829</v>
      </c>
      <c r="X33" s="15">
        <f t="shared" si="7"/>
        <v>45830</v>
      </c>
      <c r="Y33" s="15">
        <f t="shared" si="7"/>
        <v>45831</v>
      </c>
      <c r="Z33" s="15">
        <f t="shared" si="7"/>
        <v>45832</v>
      </c>
      <c r="AA33" s="15">
        <f t="shared" si="7"/>
        <v>45833</v>
      </c>
      <c r="AB33" s="15">
        <f t="shared" si="7"/>
        <v>45834</v>
      </c>
      <c r="AC33" s="15">
        <f t="shared" si="7"/>
        <v>45835</v>
      </c>
      <c r="AD33" s="15">
        <f t="shared" si="7"/>
        <v>45836</v>
      </c>
      <c r="AE33" s="15">
        <f t="shared" si="7"/>
        <v>45837</v>
      </c>
      <c r="AF33" s="15">
        <f t="shared" si="7"/>
        <v>45838</v>
      </c>
      <c r="AG33" s="32" t="str">
        <f t="shared" si="7"/>
        <v/>
      </c>
      <c r="AH33" s="4"/>
      <c r="AI33" s="20" t="s">
        <v>72</v>
      </c>
      <c r="AJ33" s="70">
        <f>COUNT(C33:AG33)-AJ32</f>
        <v>30</v>
      </c>
    </row>
    <row r="34" spans="1:39">
      <c r="B34" s="5" t="s">
        <v>5</v>
      </c>
      <c r="C34" s="30" t="str">
        <f>IF(C33="","",TEXT(WEEKDAY(+C33),"aaa"))</f>
        <v>日</v>
      </c>
      <c r="D34" s="30" t="str">
        <f t="shared" ref="D34:AG34" si="8">IF(D33="","",TEXT(WEEKDAY(+D33),"aaa"))</f>
        <v>月</v>
      </c>
      <c r="E34" s="30" t="str">
        <f t="shared" si="8"/>
        <v>火</v>
      </c>
      <c r="F34" s="30" t="str">
        <f t="shared" si="8"/>
        <v>水</v>
      </c>
      <c r="G34" s="30" t="str">
        <f t="shared" si="8"/>
        <v>木</v>
      </c>
      <c r="H34" s="30" t="str">
        <f t="shared" si="8"/>
        <v>金</v>
      </c>
      <c r="I34" s="30" t="str">
        <f t="shared" si="8"/>
        <v>土</v>
      </c>
      <c r="J34" s="30" t="str">
        <f t="shared" si="8"/>
        <v>日</v>
      </c>
      <c r="K34" s="30" t="str">
        <f t="shared" si="8"/>
        <v>月</v>
      </c>
      <c r="L34" s="30" t="str">
        <f t="shared" si="8"/>
        <v>火</v>
      </c>
      <c r="M34" s="30" t="str">
        <f t="shared" si="8"/>
        <v>水</v>
      </c>
      <c r="N34" s="30" t="str">
        <f t="shared" si="8"/>
        <v>木</v>
      </c>
      <c r="O34" s="30" t="str">
        <f t="shared" si="8"/>
        <v>金</v>
      </c>
      <c r="P34" s="30" t="str">
        <f t="shared" si="8"/>
        <v>土</v>
      </c>
      <c r="Q34" s="30" t="str">
        <f t="shared" si="8"/>
        <v>日</v>
      </c>
      <c r="R34" s="30" t="str">
        <f t="shared" si="8"/>
        <v>月</v>
      </c>
      <c r="S34" s="30" t="str">
        <f t="shared" si="8"/>
        <v>火</v>
      </c>
      <c r="T34" s="30" t="str">
        <f t="shared" si="8"/>
        <v>水</v>
      </c>
      <c r="U34" s="30" t="str">
        <f t="shared" si="8"/>
        <v>木</v>
      </c>
      <c r="V34" s="30" t="str">
        <f t="shared" si="8"/>
        <v>金</v>
      </c>
      <c r="W34" s="30" t="str">
        <f t="shared" si="8"/>
        <v>土</v>
      </c>
      <c r="X34" s="30" t="str">
        <f t="shared" si="8"/>
        <v>日</v>
      </c>
      <c r="Y34" s="30" t="str">
        <f t="shared" si="8"/>
        <v>月</v>
      </c>
      <c r="Z34" s="30" t="str">
        <f t="shared" si="8"/>
        <v>火</v>
      </c>
      <c r="AA34" s="30" t="str">
        <f t="shared" si="8"/>
        <v>水</v>
      </c>
      <c r="AB34" s="30" t="str">
        <f t="shared" si="8"/>
        <v>木</v>
      </c>
      <c r="AC34" s="30" t="str">
        <f t="shared" si="8"/>
        <v>金</v>
      </c>
      <c r="AD34" s="30" t="str">
        <f t="shared" si="8"/>
        <v>土</v>
      </c>
      <c r="AE34" s="30" t="str">
        <f t="shared" si="8"/>
        <v>日</v>
      </c>
      <c r="AF34" s="30" t="str">
        <f t="shared" si="8"/>
        <v>月</v>
      </c>
      <c r="AG34" s="29" t="str">
        <f t="shared" si="8"/>
        <v/>
      </c>
      <c r="AH34" s="7"/>
      <c r="AI34" s="20" t="s">
        <v>73</v>
      </c>
      <c r="AJ34" s="12">
        <f>COUNT(C33:AG33)-AJ32-COUNTIF(C37:AG38,"一時中止")-COUNTIF(C37:AG38,"その他")</f>
        <v>30</v>
      </c>
    </row>
    <row r="35" spans="1:39" ht="13.5" customHeight="1">
      <c r="B35" s="184" t="s">
        <v>0</v>
      </c>
      <c r="C35" s="189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5"/>
      <c r="AH35" s="7"/>
      <c r="AI35" s="20" t="s">
        <v>74</v>
      </c>
      <c r="AJ35" s="6">
        <f>IF(AJ34=0,0,+COUNTIF(C35:AG36,"休"))</f>
        <v>0</v>
      </c>
    </row>
    <row r="36" spans="1:39" ht="13.5" customHeight="1">
      <c r="B36" s="185"/>
      <c r="C36" s="189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5"/>
      <c r="AH36" s="7"/>
      <c r="AI36" s="20" t="s">
        <v>75</v>
      </c>
      <c r="AJ36" s="8">
        <f>IF(AJ33=0,0,+AJ35/AJ33)</f>
        <v>0</v>
      </c>
    </row>
    <row r="37" spans="1:39" ht="13.5" customHeight="1">
      <c r="B37" s="180" t="s">
        <v>7</v>
      </c>
      <c r="C37" s="18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74"/>
      <c r="AH37" s="7"/>
      <c r="AI37" s="20" t="s">
        <v>76</v>
      </c>
      <c r="AJ37" s="6">
        <f>IF(AJ34=0,0,+COUNTIF(C37:AG38,"休")+COUNTIF(C37:AG38,"振替休暇")+COUNTIF(C37:AG38,"雨"))</f>
        <v>0</v>
      </c>
    </row>
    <row r="38" spans="1:39">
      <c r="B38" s="181"/>
      <c r="C38" s="18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75"/>
      <c r="AH38" s="7"/>
      <c r="AI38" s="20" t="s">
        <v>77</v>
      </c>
      <c r="AJ38" s="8">
        <f>IF(AJ34=0,0,+AJ37/AJ34)</f>
        <v>0</v>
      </c>
    </row>
    <row r="39" spans="1:39">
      <c r="B39" s="73" t="str">
        <f>IF($Y$10="無","",IF($AE$10="エラー","※工期内で夏季休暇を3日設定してください",""))</f>
        <v/>
      </c>
      <c r="C39" s="40"/>
      <c r="D39" s="40"/>
      <c r="E39" s="40"/>
      <c r="F39" s="40"/>
      <c r="G39" s="40"/>
      <c r="H39" s="40"/>
      <c r="I39" s="40"/>
      <c r="J39" s="40"/>
      <c r="K39" s="40"/>
      <c r="L39" s="73" t="str">
        <f>IF($Y$11="無","",IF($AE$10="エラー","※年末年始を6日設定してください",""))</f>
        <v/>
      </c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7"/>
      <c r="AI39" s="66" t="s">
        <v>78</v>
      </c>
      <c r="AJ39" s="67" t="str">
        <f>IF(OR(AJ34&lt;7,AJ34=0)," ",IF(OR(AJ38&gt;=0.285,AJ37&gt;=G31),"達成","未達成"))</f>
        <v>未達成</v>
      </c>
      <c r="AM39" s="81" t="str">
        <f>AJ39</f>
        <v>未達成</v>
      </c>
    </row>
    <row r="40" spans="1:39" ht="5.25" customHeight="1"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7"/>
      <c r="AI40" s="68"/>
      <c r="AJ40" s="69"/>
    </row>
    <row r="41" spans="1:39" ht="13.5" customHeight="1">
      <c r="A41" s="28" t="s">
        <v>20</v>
      </c>
      <c r="B41" s="21">
        <f>C43</f>
        <v>45839</v>
      </c>
      <c r="C41" s="2" t="s">
        <v>19</v>
      </c>
      <c r="D41" s="2"/>
      <c r="E41" s="150" t="s">
        <v>65</v>
      </c>
      <c r="F41" s="150"/>
      <c r="G41" s="151">
        <f>+COUNTIF(C44:AG44,"土")+COUNTIF(C44:AG44,"日")</f>
        <v>8</v>
      </c>
      <c r="H41" s="151"/>
      <c r="W41" s="7"/>
      <c r="X41" s="7"/>
      <c r="Y41" s="7"/>
      <c r="Z41" s="7"/>
      <c r="AA41" s="7"/>
      <c r="AB41" s="7"/>
      <c r="AC41" s="7"/>
      <c r="AD41" s="7"/>
      <c r="AE41" s="7"/>
      <c r="AI41" s="79" t="s">
        <v>70</v>
      </c>
      <c r="AJ41" s="80" t="str">
        <f>IF(OR(AJ43&lt;7,AJ43=0)," ",IF(OR(AJ46&gt;=0.285,AJ45&gt;=G41),"達成","未達成"))</f>
        <v>未達成</v>
      </c>
      <c r="AK41" s="81" t="str">
        <f>AJ41</f>
        <v>未達成</v>
      </c>
    </row>
    <row r="42" spans="1:39" ht="13.5" customHeight="1">
      <c r="B42" s="21"/>
      <c r="C42" s="31">
        <f>IF(C43="","",MONTH(C43))</f>
        <v>7</v>
      </c>
      <c r="D42" s="31">
        <f t="shared" ref="D42:AG42" si="9">IF(D43="","",MONTH(D43))</f>
        <v>7</v>
      </c>
      <c r="E42" s="31">
        <f t="shared" si="9"/>
        <v>7</v>
      </c>
      <c r="F42" s="31">
        <f t="shared" si="9"/>
        <v>7</v>
      </c>
      <c r="G42" s="31">
        <f t="shared" si="9"/>
        <v>7</v>
      </c>
      <c r="H42" s="31">
        <f t="shared" si="9"/>
        <v>7</v>
      </c>
      <c r="I42" s="31">
        <f t="shared" si="9"/>
        <v>7</v>
      </c>
      <c r="J42" s="31">
        <f t="shared" si="9"/>
        <v>7</v>
      </c>
      <c r="K42" s="31">
        <f t="shared" si="9"/>
        <v>7</v>
      </c>
      <c r="L42" s="31">
        <f t="shared" si="9"/>
        <v>7</v>
      </c>
      <c r="M42" s="31">
        <f t="shared" si="9"/>
        <v>7</v>
      </c>
      <c r="N42" s="31">
        <f t="shared" si="9"/>
        <v>7</v>
      </c>
      <c r="O42" s="31">
        <f t="shared" si="9"/>
        <v>7</v>
      </c>
      <c r="P42" s="31">
        <f t="shared" si="9"/>
        <v>7</v>
      </c>
      <c r="Q42" s="31">
        <f t="shared" si="9"/>
        <v>7</v>
      </c>
      <c r="R42" s="31">
        <f t="shared" si="9"/>
        <v>7</v>
      </c>
      <c r="S42" s="31">
        <f t="shared" si="9"/>
        <v>7</v>
      </c>
      <c r="T42" s="31">
        <f t="shared" si="9"/>
        <v>7</v>
      </c>
      <c r="U42" s="31">
        <f t="shared" si="9"/>
        <v>7</v>
      </c>
      <c r="V42" s="31">
        <f t="shared" si="9"/>
        <v>7</v>
      </c>
      <c r="W42" s="31">
        <f t="shared" si="9"/>
        <v>7</v>
      </c>
      <c r="X42" s="31">
        <f t="shared" si="9"/>
        <v>7</v>
      </c>
      <c r="Y42" s="31">
        <f t="shared" si="9"/>
        <v>7</v>
      </c>
      <c r="Z42" s="31">
        <f t="shared" si="9"/>
        <v>7</v>
      </c>
      <c r="AA42" s="31">
        <f t="shared" si="9"/>
        <v>7</v>
      </c>
      <c r="AB42" s="31">
        <f t="shared" si="9"/>
        <v>7</v>
      </c>
      <c r="AC42" s="31">
        <f t="shared" si="9"/>
        <v>7</v>
      </c>
      <c r="AD42" s="31">
        <f t="shared" si="9"/>
        <v>7</v>
      </c>
      <c r="AE42" s="31">
        <f t="shared" si="9"/>
        <v>7</v>
      </c>
      <c r="AF42" s="31">
        <f t="shared" si="9"/>
        <v>7</v>
      </c>
      <c r="AG42" s="31">
        <f t="shared" si="9"/>
        <v>7</v>
      </c>
      <c r="AI42" s="41" t="s">
        <v>71</v>
      </c>
      <c r="AJ42" s="42">
        <f>+COUNTIF(C45:AG46,"夏季休暇")+COUNTIF(C45:AG46,"年末年始")</f>
        <v>0</v>
      </c>
    </row>
    <row r="43" spans="1:39">
      <c r="B43" s="18" t="s">
        <v>11</v>
      </c>
      <c r="C43" s="33">
        <f>IF(G9&lt;DATE(YEAR(C13),MONTH(C13)+3,1),"",DATE(YEAR(C13),MONTH(C13)+3,1))</f>
        <v>45839</v>
      </c>
      <c r="D43" s="15">
        <f>IF(C43="","",IF($G$9&lt;(C43+1),"",IF(MONTH(+C43+1)=C42,C43+1,"")))</f>
        <v>45840</v>
      </c>
      <c r="E43" s="15">
        <f t="shared" ref="E43:AG43" si="10">IF(D43="","",IF($G$9&lt;(D43+1),"",IF(MONTH(+D43+1)=D42,D43+1,"")))</f>
        <v>45841</v>
      </c>
      <c r="F43" s="15">
        <f t="shared" si="10"/>
        <v>45842</v>
      </c>
      <c r="G43" s="15">
        <f t="shared" si="10"/>
        <v>45843</v>
      </c>
      <c r="H43" s="15">
        <f t="shared" si="10"/>
        <v>45844</v>
      </c>
      <c r="I43" s="15">
        <f t="shared" si="10"/>
        <v>45845</v>
      </c>
      <c r="J43" s="15">
        <f t="shared" si="10"/>
        <v>45846</v>
      </c>
      <c r="K43" s="15">
        <f t="shared" si="10"/>
        <v>45847</v>
      </c>
      <c r="L43" s="15">
        <f t="shared" si="10"/>
        <v>45848</v>
      </c>
      <c r="M43" s="15">
        <f t="shared" si="10"/>
        <v>45849</v>
      </c>
      <c r="N43" s="15">
        <f t="shared" si="10"/>
        <v>45850</v>
      </c>
      <c r="O43" s="15">
        <f t="shared" si="10"/>
        <v>45851</v>
      </c>
      <c r="P43" s="15">
        <f t="shared" si="10"/>
        <v>45852</v>
      </c>
      <c r="Q43" s="15">
        <f t="shared" si="10"/>
        <v>45853</v>
      </c>
      <c r="R43" s="15">
        <f t="shared" si="10"/>
        <v>45854</v>
      </c>
      <c r="S43" s="15">
        <f t="shared" si="10"/>
        <v>45855</v>
      </c>
      <c r="T43" s="15">
        <f t="shared" si="10"/>
        <v>45856</v>
      </c>
      <c r="U43" s="15">
        <f t="shared" si="10"/>
        <v>45857</v>
      </c>
      <c r="V43" s="15">
        <f t="shared" si="10"/>
        <v>45858</v>
      </c>
      <c r="W43" s="15">
        <f t="shared" si="10"/>
        <v>45859</v>
      </c>
      <c r="X43" s="15">
        <f t="shared" si="10"/>
        <v>45860</v>
      </c>
      <c r="Y43" s="15">
        <f t="shared" si="10"/>
        <v>45861</v>
      </c>
      <c r="Z43" s="15">
        <f t="shared" si="10"/>
        <v>45862</v>
      </c>
      <c r="AA43" s="15">
        <f t="shared" si="10"/>
        <v>45863</v>
      </c>
      <c r="AB43" s="15">
        <f t="shared" si="10"/>
        <v>45864</v>
      </c>
      <c r="AC43" s="15">
        <f t="shared" si="10"/>
        <v>45865</v>
      </c>
      <c r="AD43" s="15">
        <f t="shared" si="10"/>
        <v>45866</v>
      </c>
      <c r="AE43" s="15">
        <f t="shared" si="10"/>
        <v>45867</v>
      </c>
      <c r="AF43" s="15">
        <f t="shared" si="10"/>
        <v>45868</v>
      </c>
      <c r="AG43" s="32">
        <f t="shared" si="10"/>
        <v>45869</v>
      </c>
      <c r="AH43" s="4"/>
      <c r="AI43" s="20" t="s">
        <v>72</v>
      </c>
      <c r="AJ43" s="70">
        <f>COUNT(C43:AG43)-AJ42</f>
        <v>31</v>
      </c>
    </row>
    <row r="44" spans="1:39">
      <c r="B44" s="19" t="s">
        <v>5</v>
      </c>
      <c r="C44" s="30" t="str">
        <f>IF(C43="","",TEXT(WEEKDAY(+C43),"aaa"))</f>
        <v>火</v>
      </c>
      <c r="D44" s="30" t="str">
        <f t="shared" ref="D44:AG44" si="11">IF(D43="","",TEXT(WEEKDAY(+D43),"aaa"))</f>
        <v>水</v>
      </c>
      <c r="E44" s="30" t="str">
        <f t="shared" si="11"/>
        <v>木</v>
      </c>
      <c r="F44" s="30" t="str">
        <f t="shared" si="11"/>
        <v>金</v>
      </c>
      <c r="G44" s="30" t="str">
        <f t="shared" si="11"/>
        <v>土</v>
      </c>
      <c r="H44" s="30" t="str">
        <f t="shared" si="11"/>
        <v>日</v>
      </c>
      <c r="I44" s="30" t="str">
        <f t="shared" si="11"/>
        <v>月</v>
      </c>
      <c r="J44" s="30" t="str">
        <f t="shared" si="11"/>
        <v>火</v>
      </c>
      <c r="K44" s="30" t="str">
        <f t="shared" si="11"/>
        <v>水</v>
      </c>
      <c r="L44" s="30" t="str">
        <f t="shared" si="11"/>
        <v>木</v>
      </c>
      <c r="M44" s="30" t="str">
        <f t="shared" si="11"/>
        <v>金</v>
      </c>
      <c r="N44" s="30" t="str">
        <f t="shared" si="11"/>
        <v>土</v>
      </c>
      <c r="O44" s="30" t="str">
        <f t="shared" si="11"/>
        <v>日</v>
      </c>
      <c r="P44" s="30" t="str">
        <f t="shared" si="11"/>
        <v>月</v>
      </c>
      <c r="Q44" s="30" t="str">
        <f t="shared" si="11"/>
        <v>火</v>
      </c>
      <c r="R44" s="30" t="str">
        <f t="shared" si="11"/>
        <v>水</v>
      </c>
      <c r="S44" s="30" t="str">
        <f t="shared" si="11"/>
        <v>木</v>
      </c>
      <c r="T44" s="30" t="str">
        <f t="shared" si="11"/>
        <v>金</v>
      </c>
      <c r="U44" s="30" t="str">
        <f t="shared" si="11"/>
        <v>土</v>
      </c>
      <c r="V44" s="30" t="str">
        <f t="shared" si="11"/>
        <v>日</v>
      </c>
      <c r="W44" s="30" t="str">
        <f t="shared" si="11"/>
        <v>月</v>
      </c>
      <c r="X44" s="30" t="str">
        <f t="shared" si="11"/>
        <v>火</v>
      </c>
      <c r="Y44" s="30" t="str">
        <f t="shared" si="11"/>
        <v>水</v>
      </c>
      <c r="Z44" s="30" t="str">
        <f t="shared" si="11"/>
        <v>木</v>
      </c>
      <c r="AA44" s="30" t="str">
        <f t="shared" si="11"/>
        <v>金</v>
      </c>
      <c r="AB44" s="30" t="str">
        <f t="shared" si="11"/>
        <v>土</v>
      </c>
      <c r="AC44" s="30" t="str">
        <f t="shared" si="11"/>
        <v>日</v>
      </c>
      <c r="AD44" s="30" t="str">
        <f t="shared" si="11"/>
        <v>月</v>
      </c>
      <c r="AE44" s="30" t="str">
        <f t="shared" si="11"/>
        <v>火</v>
      </c>
      <c r="AF44" s="30" t="str">
        <f t="shared" si="11"/>
        <v>水</v>
      </c>
      <c r="AG44" s="29" t="str">
        <f t="shared" si="11"/>
        <v>木</v>
      </c>
      <c r="AH44" s="7"/>
      <c r="AI44" s="20" t="s">
        <v>73</v>
      </c>
      <c r="AJ44" s="12">
        <f>COUNT(C43:AG43)-AJ42-COUNTIF(C47:AG48,"一時中止")-COUNTIF(C47:AG48,"その他")</f>
        <v>31</v>
      </c>
    </row>
    <row r="45" spans="1:39" ht="13.5" customHeight="1">
      <c r="B45" s="184" t="s">
        <v>0</v>
      </c>
      <c r="C45" s="189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5"/>
      <c r="AH45" s="7"/>
      <c r="AI45" s="20" t="s">
        <v>74</v>
      </c>
      <c r="AJ45" s="6">
        <f>IF(AJ44=0,0,+COUNTIF(C45:AG46,"休"))</f>
        <v>0</v>
      </c>
    </row>
    <row r="46" spans="1:39" ht="13.5" customHeight="1">
      <c r="B46" s="185"/>
      <c r="C46" s="189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5"/>
      <c r="AH46" s="7"/>
      <c r="AI46" s="20" t="s">
        <v>75</v>
      </c>
      <c r="AJ46" s="8">
        <f>IF(AJ43=0,0,+AJ45/AJ43)</f>
        <v>0</v>
      </c>
    </row>
    <row r="47" spans="1:39" ht="13.5" customHeight="1">
      <c r="B47" s="180" t="s">
        <v>7</v>
      </c>
      <c r="C47" s="18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74"/>
      <c r="AH47" s="7"/>
      <c r="AI47" s="20" t="s">
        <v>76</v>
      </c>
      <c r="AJ47" s="6">
        <f>IF(AJ44=0,0,+COUNTIF(C47:AG48,"休")+COUNTIF(C47:AG48,"振替休暇")+COUNTIF(C47:AG48,"雨"))</f>
        <v>0</v>
      </c>
    </row>
    <row r="48" spans="1:39">
      <c r="B48" s="181"/>
      <c r="C48" s="18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75"/>
      <c r="AH48" s="7"/>
      <c r="AI48" s="20" t="s">
        <v>77</v>
      </c>
      <c r="AJ48" s="8">
        <f>IF(AJ44=0,0,+AJ47/AJ44)</f>
        <v>0</v>
      </c>
    </row>
    <row r="49" spans="1:39">
      <c r="B49" s="73" t="str">
        <f>IF($Y$10="無","",IF($AE$10="エラー","※工期内で夏季休暇を3日設定してください",""))</f>
        <v/>
      </c>
      <c r="C49" s="40"/>
      <c r="D49" s="40"/>
      <c r="E49" s="40"/>
      <c r="F49" s="40"/>
      <c r="G49" s="40"/>
      <c r="H49" s="40"/>
      <c r="I49" s="40"/>
      <c r="J49" s="40"/>
      <c r="K49" s="40"/>
      <c r="L49" s="73" t="str">
        <f>IF($Y$11="無","",IF($AE$10="エラー","※年末年始を6日設定してください",""))</f>
        <v/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7"/>
      <c r="AI49" s="66" t="s">
        <v>78</v>
      </c>
      <c r="AJ49" s="67" t="str">
        <f>IF(OR(AJ44&lt;7,AJ44=0)," ",IF(OR(AJ48&gt;=0.285,AJ47&gt;=G41),"達成","未達成"))</f>
        <v>未達成</v>
      </c>
      <c r="AM49" s="81" t="str">
        <f>AJ49</f>
        <v>未達成</v>
      </c>
    </row>
    <row r="50" spans="1:39"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7"/>
      <c r="AI50" s="68"/>
      <c r="AJ50" s="69"/>
    </row>
    <row r="51" spans="1:39" ht="13.5" customHeight="1">
      <c r="A51" s="28" t="s">
        <v>20</v>
      </c>
      <c r="B51" s="21">
        <f>C53</f>
        <v>45870</v>
      </c>
      <c r="C51" s="2" t="s">
        <v>19</v>
      </c>
      <c r="D51" s="2"/>
      <c r="E51" s="150" t="s">
        <v>65</v>
      </c>
      <c r="F51" s="150"/>
      <c r="G51" s="151">
        <f>+COUNTIF(C54:AG54,"土")+COUNTIF(C54:AG54,"日")</f>
        <v>10</v>
      </c>
      <c r="H51" s="151"/>
      <c r="W51" s="7"/>
      <c r="X51" s="7"/>
      <c r="Y51" s="7"/>
      <c r="Z51" s="7"/>
      <c r="AA51" s="7"/>
      <c r="AB51" s="7"/>
      <c r="AC51" s="7"/>
      <c r="AD51" s="7"/>
      <c r="AE51" s="7"/>
      <c r="AI51" s="79" t="s">
        <v>66</v>
      </c>
      <c r="AJ51" s="80" t="str">
        <f>IF(OR(AJ53&lt;7,AJ53=0)," ",IF(OR(AJ56&gt;=0.285,AJ55&gt;=G51),"達成","未達成"))</f>
        <v>未達成</v>
      </c>
      <c r="AK51" s="81" t="str">
        <f>AJ51</f>
        <v>未達成</v>
      </c>
    </row>
    <row r="52" spans="1:39" ht="13.5" customHeight="1">
      <c r="B52" s="21"/>
      <c r="C52" s="31">
        <f>IF(C53="","",MONTH(C53))</f>
        <v>8</v>
      </c>
      <c r="D52" s="31">
        <f t="shared" ref="D52:AG52" si="12">IF(D53="","",MONTH(D53))</f>
        <v>8</v>
      </c>
      <c r="E52" s="31">
        <f t="shared" si="12"/>
        <v>8</v>
      </c>
      <c r="F52" s="31">
        <f t="shared" si="12"/>
        <v>8</v>
      </c>
      <c r="G52" s="31">
        <f t="shared" si="12"/>
        <v>8</v>
      </c>
      <c r="H52" s="31">
        <f t="shared" si="12"/>
        <v>8</v>
      </c>
      <c r="I52" s="31">
        <f t="shared" si="12"/>
        <v>8</v>
      </c>
      <c r="J52" s="31">
        <f t="shared" si="12"/>
        <v>8</v>
      </c>
      <c r="K52" s="31">
        <f t="shared" si="12"/>
        <v>8</v>
      </c>
      <c r="L52" s="31">
        <f t="shared" si="12"/>
        <v>8</v>
      </c>
      <c r="M52" s="31">
        <f t="shared" si="12"/>
        <v>8</v>
      </c>
      <c r="N52" s="31">
        <f t="shared" si="12"/>
        <v>8</v>
      </c>
      <c r="O52" s="31">
        <f t="shared" si="12"/>
        <v>8</v>
      </c>
      <c r="P52" s="31">
        <f t="shared" si="12"/>
        <v>8</v>
      </c>
      <c r="Q52" s="31">
        <f t="shared" si="12"/>
        <v>8</v>
      </c>
      <c r="R52" s="31">
        <f t="shared" si="12"/>
        <v>8</v>
      </c>
      <c r="S52" s="31">
        <f t="shared" si="12"/>
        <v>8</v>
      </c>
      <c r="T52" s="31">
        <f t="shared" si="12"/>
        <v>8</v>
      </c>
      <c r="U52" s="31">
        <f t="shared" si="12"/>
        <v>8</v>
      </c>
      <c r="V52" s="31">
        <f t="shared" si="12"/>
        <v>8</v>
      </c>
      <c r="W52" s="31">
        <f t="shared" si="12"/>
        <v>8</v>
      </c>
      <c r="X52" s="31">
        <f t="shared" si="12"/>
        <v>8</v>
      </c>
      <c r="Y52" s="31">
        <f t="shared" si="12"/>
        <v>8</v>
      </c>
      <c r="Z52" s="31">
        <f t="shared" si="12"/>
        <v>8</v>
      </c>
      <c r="AA52" s="31">
        <f t="shared" si="12"/>
        <v>8</v>
      </c>
      <c r="AB52" s="31">
        <f t="shared" si="12"/>
        <v>8</v>
      </c>
      <c r="AC52" s="31">
        <f t="shared" si="12"/>
        <v>8</v>
      </c>
      <c r="AD52" s="31">
        <f t="shared" si="12"/>
        <v>8</v>
      </c>
      <c r="AE52" s="31">
        <f t="shared" si="12"/>
        <v>8</v>
      </c>
      <c r="AF52" s="31">
        <f t="shared" si="12"/>
        <v>8</v>
      </c>
      <c r="AG52" s="31">
        <f t="shared" si="12"/>
        <v>8</v>
      </c>
      <c r="AI52" s="41" t="s">
        <v>15</v>
      </c>
      <c r="AJ52" s="42">
        <f>+COUNTIF(C55:AG56,"夏季休暇")+COUNTIF(C55:AG56,"年末年始")</f>
        <v>0</v>
      </c>
    </row>
    <row r="53" spans="1:39">
      <c r="B53" s="3" t="s">
        <v>11</v>
      </c>
      <c r="C53" s="33">
        <f>IF(G9&lt;DATE(YEAR(C13),MONTH(C13)+4,1),"",DATE(YEAR(C13),MONTH(C13)+4,1))</f>
        <v>45870</v>
      </c>
      <c r="D53" s="15">
        <f>IF(C53="","",IF($G$9&lt;(C53+1),"",IF(MONTH(+C53+1)=C52,C53+1,"")))</f>
        <v>45871</v>
      </c>
      <c r="E53" s="15">
        <f t="shared" ref="E53:AG53" si="13">IF(D53="","",IF($G$9&lt;(D53+1),"",IF(MONTH(+D53+1)=D52,D53+1,"")))</f>
        <v>45872</v>
      </c>
      <c r="F53" s="15">
        <f t="shared" si="13"/>
        <v>45873</v>
      </c>
      <c r="G53" s="15">
        <f t="shared" si="13"/>
        <v>45874</v>
      </c>
      <c r="H53" s="15">
        <f t="shared" si="13"/>
        <v>45875</v>
      </c>
      <c r="I53" s="15">
        <f t="shared" si="13"/>
        <v>45876</v>
      </c>
      <c r="J53" s="15">
        <f t="shared" si="13"/>
        <v>45877</v>
      </c>
      <c r="K53" s="15">
        <f t="shared" si="13"/>
        <v>45878</v>
      </c>
      <c r="L53" s="15">
        <f t="shared" si="13"/>
        <v>45879</v>
      </c>
      <c r="M53" s="15">
        <f t="shared" si="13"/>
        <v>45880</v>
      </c>
      <c r="N53" s="15">
        <f t="shared" si="13"/>
        <v>45881</v>
      </c>
      <c r="O53" s="15">
        <f t="shared" si="13"/>
        <v>45882</v>
      </c>
      <c r="P53" s="15">
        <f t="shared" si="13"/>
        <v>45883</v>
      </c>
      <c r="Q53" s="15">
        <f t="shared" si="13"/>
        <v>45884</v>
      </c>
      <c r="R53" s="15">
        <f t="shared" si="13"/>
        <v>45885</v>
      </c>
      <c r="S53" s="15">
        <f t="shared" si="13"/>
        <v>45886</v>
      </c>
      <c r="T53" s="15">
        <f t="shared" si="13"/>
        <v>45887</v>
      </c>
      <c r="U53" s="15">
        <f t="shared" si="13"/>
        <v>45888</v>
      </c>
      <c r="V53" s="15">
        <f t="shared" si="13"/>
        <v>45889</v>
      </c>
      <c r="W53" s="15">
        <f t="shared" si="13"/>
        <v>45890</v>
      </c>
      <c r="X53" s="15">
        <f t="shared" si="13"/>
        <v>45891</v>
      </c>
      <c r="Y53" s="15">
        <f t="shared" si="13"/>
        <v>45892</v>
      </c>
      <c r="Z53" s="15">
        <f t="shared" si="13"/>
        <v>45893</v>
      </c>
      <c r="AA53" s="15">
        <f t="shared" si="13"/>
        <v>45894</v>
      </c>
      <c r="AB53" s="15">
        <f t="shared" si="13"/>
        <v>45895</v>
      </c>
      <c r="AC53" s="15">
        <f t="shared" si="13"/>
        <v>45896</v>
      </c>
      <c r="AD53" s="15">
        <f t="shared" si="13"/>
        <v>45897</v>
      </c>
      <c r="AE53" s="15">
        <f t="shared" si="13"/>
        <v>45898</v>
      </c>
      <c r="AF53" s="15">
        <f t="shared" si="13"/>
        <v>45899</v>
      </c>
      <c r="AG53" s="32">
        <f t="shared" si="13"/>
        <v>45900</v>
      </c>
      <c r="AH53" s="4"/>
      <c r="AI53" s="20" t="s">
        <v>60</v>
      </c>
      <c r="AJ53" s="70">
        <f>COUNT(C53:AG53)-AJ52</f>
        <v>31</v>
      </c>
    </row>
    <row r="54" spans="1:39">
      <c r="B54" s="5" t="s">
        <v>5</v>
      </c>
      <c r="C54" s="30" t="str">
        <f>IF(C53="","",TEXT(WEEKDAY(+C53),"aaa"))</f>
        <v>金</v>
      </c>
      <c r="D54" s="30" t="str">
        <f t="shared" ref="D54:AG54" si="14">IF(D53="","",TEXT(WEEKDAY(+D53),"aaa"))</f>
        <v>土</v>
      </c>
      <c r="E54" s="30" t="str">
        <f t="shared" si="14"/>
        <v>日</v>
      </c>
      <c r="F54" s="30" t="str">
        <f t="shared" si="14"/>
        <v>月</v>
      </c>
      <c r="G54" s="30" t="str">
        <f t="shared" si="14"/>
        <v>火</v>
      </c>
      <c r="H54" s="30" t="str">
        <f t="shared" si="14"/>
        <v>水</v>
      </c>
      <c r="I54" s="30" t="str">
        <f t="shared" si="14"/>
        <v>木</v>
      </c>
      <c r="J54" s="30" t="str">
        <f t="shared" si="14"/>
        <v>金</v>
      </c>
      <c r="K54" s="30" t="str">
        <f t="shared" si="14"/>
        <v>土</v>
      </c>
      <c r="L54" s="30" t="str">
        <f t="shared" si="14"/>
        <v>日</v>
      </c>
      <c r="M54" s="30" t="str">
        <f t="shared" si="14"/>
        <v>月</v>
      </c>
      <c r="N54" s="30" t="str">
        <f t="shared" si="14"/>
        <v>火</v>
      </c>
      <c r="O54" s="30" t="str">
        <f t="shared" si="14"/>
        <v>水</v>
      </c>
      <c r="P54" s="30" t="str">
        <f t="shared" si="14"/>
        <v>木</v>
      </c>
      <c r="Q54" s="30" t="str">
        <f t="shared" si="14"/>
        <v>金</v>
      </c>
      <c r="R54" s="30" t="str">
        <f t="shared" si="14"/>
        <v>土</v>
      </c>
      <c r="S54" s="30" t="str">
        <f t="shared" si="14"/>
        <v>日</v>
      </c>
      <c r="T54" s="30" t="str">
        <f t="shared" si="14"/>
        <v>月</v>
      </c>
      <c r="U54" s="30" t="str">
        <f t="shared" si="14"/>
        <v>火</v>
      </c>
      <c r="V54" s="30" t="str">
        <f t="shared" si="14"/>
        <v>水</v>
      </c>
      <c r="W54" s="30" t="str">
        <f t="shared" si="14"/>
        <v>木</v>
      </c>
      <c r="X54" s="30" t="str">
        <f t="shared" si="14"/>
        <v>金</v>
      </c>
      <c r="Y54" s="30" t="str">
        <f t="shared" si="14"/>
        <v>土</v>
      </c>
      <c r="Z54" s="30" t="str">
        <f t="shared" si="14"/>
        <v>日</v>
      </c>
      <c r="AA54" s="30" t="str">
        <f t="shared" si="14"/>
        <v>月</v>
      </c>
      <c r="AB54" s="30" t="str">
        <f t="shared" si="14"/>
        <v>火</v>
      </c>
      <c r="AC54" s="30" t="str">
        <f t="shared" si="14"/>
        <v>水</v>
      </c>
      <c r="AD54" s="30" t="str">
        <f t="shared" si="14"/>
        <v>木</v>
      </c>
      <c r="AE54" s="30" t="str">
        <f t="shared" si="14"/>
        <v>金</v>
      </c>
      <c r="AF54" s="30" t="str">
        <f t="shared" si="14"/>
        <v>土</v>
      </c>
      <c r="AG54" s="29" t="str">
        <f t="shared" si="14"/>
        <v>日</v>
      </c>
      <c r="AH54" s="7"/>
      <c r="AI54" s="20" t="s">
        <v>61</v>
      </c>
      <c r="AJ54" s="12">
        <f>COUNT(C53:AG53)-AJ52-COUNTIF(C57:AG58,"一時中止")-COUNTIF(C57:AG58,"その他")</f>
        <v>31</v>
      </c>
    </row>
    <row r="55" spans="1:39" ht="13.5" customHeight="1">
      <c r="B55" s="184" t="s">
        <v>0</v>
      </c>
      <c r="C55" s="186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5"/>
      <c r="AH55" s="7"/>
      <c r="AI55" s="20" t="s">
        <v>6</v>
      </c>
      <c r="AJ55" s="6">
        <f>IF(AJ54=0,0,+COUNTIF(C55:AG56,"休"))</f>
        <v>0</v>
      </c>
    </row>
    <row r="56" spans="1:39" ht="13.5" customHeight="1">
      <c r="B56" s="185"/>
      <c r="C56" s="186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5"/>
      <c r="AH56" s="7"/>
      <c r="AI56" s="20" t="s">
        <v>9</v>
      </c>
      <c r="AJ56" s="8">
        <f>IF(AJ53=0,0,+AJ55/AJ53)</f>
        <v>0</v>
      </c>
    </row>
    <row r="57" spans="1:39" ht="13.5" customHeight="1">
      <c r="B57" s="180" t="s">
        <v>7</v>
      </c>
      <c r="C57" s="18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74"/>
      <c r="AH57" s="7"/>
      <c r="AI57" s="20" t="s">
        <v>10</v>
      </c>
      <c r="AJ57" s="6">
        <f>IF(AJ54=0,0,+COUNTIF(C57:AG58,"休")+COUNTIF(C57:AG58,"振替休暇")+COUNTIF(C57:AG58,"雨"))</f>
        <v>0</v>
      </c>
    </row>
    <row r="58" spans="1:39">
      <c r="B58" s="181"/>
      <c r="C58" s="18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75"/>
      <c r="AH58" s="7"/>
      <c r="AI58" s="20" t="s">
        <v>4</v>
      </c>
      <c r="AJ58" s="8">
        <f>IF(AJ54=0,0,+AJ57/AJ54)</f>
        <v>0</v>
      </c>
    </row>
    <row r="59" spans="1:39">
      <c r="B59" s="73" t="str">
        <f>IF($Y$10="無","",IF($AE$10="エラー","※工期内で夏季休暇を3日設定してください",""))</f>
        <v/>
      </c>
      <c r="C59" s="40"/>
      <c r="D59" s="40"/>
      <c r="E59" s="40"/>
      <c r="F59" s="40"/>
      <c r="G59" s="40"/>
      <c r="H59" s="40"/>
      <c r="I59" s="40"/>
      <c r="J59" s="40"/>
      <c r="K59" s="40"/>
      <c r="L59" s="73" t="str">
        <f>IF($Y$11="無","",IF($AE$10="エラー","※年末年始を6日設定してください",""))</f>
        <v/>
      </c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7"/>
      <c r="AI59" s="66" t="s">
        <v>59</v>
      </c>
      <c r="AJ59" s="67" t="str">
        <f>IF(OR(AJ54&lt;7,AJ54=0)," ",IF(OR(AJ58&gt;=0.285,AJ57&gt;=G51),"達成","未達成"))</f>
        <v>未達成</v>
      </c>
      <c r="AM59" s="81" t="str">
        <f>AJ59</f>
        <v>未達成</v>
      </c>
    </row>
    <row r="60" spans="1:39" ht="3.75" customHeight="1"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7"/>
      <c r="AI60" s="68"/>
      <c r="AJ60" s="69"/>
    </row>
    <row r="61" spans="1:39" ht="13.5" customHeight="1">
      <c r="A61" s="28" t="s">
        <v>20</v>
      </c>
      <c r="B61" s="21">
        <f>C63</f>
        <v>45901</v>
      </c>
      <c r="C61" s="2" t="s">
        <v>19</v>
      </c>
      <c r="D61" s="2"/>
      <c r="E61" s="150" t="s">
        <v>65</v>
      </c>
      <c r="F61" s="150"/>
      <c r="G61" s="151">
        <f>+COUNTIF(C64:AG64,"土")+COUNTIF(C64:AG64,"日")</f>
        <v>8</v>
      </c>
      <c r="H61" s="151"/>
      <c r="W61" s="7"/>
      <c r="X61" s="7"/>
      <c r="Y61" s="7"/>
      <c r="Z61" s="7"/>
      <c r="AA61" s="7"/>
      <c r="AB61" s="7"/>
      <c r="AC61" s="7"/>
      <c r="AD61" s="7"/>
      <c r="AE61" s="7"/>
      <c r="AI61" s="79" t="s">
        <v>70</v>
      </c>
      <c r="AJ61" s="80" t="str">
        <f>IF(OR(AJ63&lt;7,AJ63=0)," ",IF(OR(AJ66&gt;=0.285,AJ65&gt;=G61),"達成","未達成"))</f>
        <v>未達成</v>
      </c>
      <c r="AK61" s="81" t="str">
        <f>AJ61</f>
        <v>未達成</v>
      </c>
    </row>
    <row r="62" spans="1:39" ht="13.5" customHeight="1">
      <c r="B62" s="21"/>
      <c r="C62" s="31">
        <f>IF(C63="","",MONTH(C63))</f>
        <v>9</v>
      </c>
      <c r="D62" s="31">
        <f t="shared" ref="D62:AG62" si="15">IF(D63="","",MONTH(D63))</f>
        <v>9</v>
      </c>
      <c r="E62" s="31">
        <f t="shared" si="15"/>
        <v>9</v>
      </c>
      <c r="F62" s="31">
        <f t="shared" si="15"/>
        <v>9</v>
      </c>
      <c r="G62" s="31">
        <f t="shared" si="15"/>
        <v>9</v>
      </c>
      <c r="H62" s="31">
        <f t="shared" si="15"/>
        <v>9</v>
      </c>
      <c r="I62" s="31">
        <f t="shared" si="15"/>
        <v>9</v>
      </c>
      <c r="J62" s="31">
        <f t="shared" si="15"/>
        <v>9</v>
      </c>
      <c r="K62" s="31">
        <f t="shared" si="15"/>
        <v>9</v>
      </c>
      <c r="L62" s="31">
        <f t="shared" si="15"/>
        <v>9</v>
      </c>
      <c r="M62" s="31">
        <f t="shared" si="15"/>
        <v>9</v>
      </c>
      <c r="N62" s="31">
        <f t="shared" si="15"/>
        <v>9</v>
      </c>
      <c r="O62" s="31">
        <f t="shared" si="15"/>
        <v>9</v>
      </c>
      <c r="P62" s="31">
        <f t="shared" si="15"/>
        <v>9</v>
      </c>
      <c r="Q62" s="31">
        <f t="shared" si="15"/>
        <v>9</v>
      </c>
      <c r="R62" s="31">
        <f t="shared" si="15"/>
        <v>9</v>
      </c>
      <c r="S62" s="31">
        <f t="shared" si="15"/>
        <v>9</v>
      </c>
      <c r="T62" s="31">
        <f t="shared" si="15"/>
        <v>9</v>
      </c>
      <c r="U62" s="31">
        <f t="shared" si="15"/>
        <v>9</v>
      </c>
      <c r="V62" s="31">
        <f t="shared" si="15"/>
        <v>9</v>
      </c>
      <c r="W62" s="31">
        <f t="shared" si="15"/>
        <v>9</v>
      </c>
      <c r="X62" s="31">
        <f t="shared" si="15"/>
        <v>9</v>
      </c>
      <c r="Y62" s="31">
        <f t="shared" si="15"/>
        <v>9</v>
      </c>
      <c r="Z62" s="31">
        <f t="shared" si="15"/>
        <v>9</v>
      </c>
      <c r="AA62" s="31">
        <f t="shared" si="15"/>
        <v>9</v>
      </c>
      <c r="AB62" s="31">
        <f t="shared" si="15"/>
        <v>9</v>
      </c>
      <c r="AC62" s="31">
        <f t="shared" si="15"/>
        <v>9</v>
      </c>
      <c r="AD62" s="31">
        <f t="shared" si="15"/>
        <v>9</v>
      </c>
      <c r="AE62" s="31">
        <f t="shared" si="15"/>
        <v>9</v>
      </c>
      <c r="AF62" s="31">
        <f t="shared" si="15"/>
        <v>9</v>
      </c>
      <c r="AG62" s="31" t="str">
        <f t="shared" si="15"/>
        <v/>
      </c>
      <c r="AI62" s="41" t="s">
        <v>71</v>
      </c>
      <c r="AJ62" s="42">
        <f>+COUNTIF(C65:AG66,"夏季休暇")+COUNTIF(C65:AG66,"年末年始")</f>
        <v>0</v>
      </c>
    </row>
    <row r="63" spans="1:39">
      <c r="B63" s="18" t="s">
        <v>11</v>
      </c>
      <c r="C63" s="33">
        <f>IF(G9&lt;DATE(YEAR(C13),MONTH(C13)+5,1),"",DATE(YEAR(C13),MONTH(C13)+5,1))</f>
        <v>45901</v>
      </c>
      <c r="D63" s="15">
        <f>IF(C63="","",IF($G$9&lt;(C63+1),"",IF(MONTH(+C63+1)=C62,C63+1,"")))</f>
        <v>45902</v>
      </c>
      <c r="E63" s="15">
        <f t="shared" ref="E63:AG63" si="16">IF(D63="","",IF($G$9&lt;(D63+1),"",IF(MONTH(+D63+1)=D62,D63+1,"")))</f>
        <v>45903</v>
      </c>
      <c r="F63" s="15">
        <f t="shared" si="16"/>
        <v>45904</v>
      </c>
      <c r="G63" s="15">
        <f t="shared" si="16"/>
        <v>45905</v>
      </c>
      <c r="H63" s="15">
        <f t="shared" si="16"/>
        <v>45906</v>
      </c>
      <c r="I63" s="15">
        <f t="shared" si="16"/>
        <v>45907</v>
      </c>
      <c r="J63" s="15">
        <f t="shared" si="16"/>
        <v>45908</v>
      </c>
      <c r="K63" s="15">
        <f t="shared" si="16"/>
        <v>45909</v>
      </c>
      <c r="L63" s="15">
        <f t="shared" si="16"/>
        <v>45910</v>
      </c>
      <c r="M63" s="15">
        <f t="shared" si="16"/>
        <v>45911</v>
      </c>
      <c r="N63" s="15">
        <f t="shared" si="16"/>
        <v>45912</v>
      </c>
      <c r="O63" s="15">
        <f t="shared" si="16"/>
        <v>45913</v>
      </c>
      <c r="P63" s="15">
        <f t="shared" si="16"/>
        <v>45914</v>
      </c>
      <c r="Q63" s="15">
        <f t="shared" si="16"/>
        <v>45915</v>
      </c>
      <c r="R63" s="15">
        <f t="shared" si="16"/>
        <v>45916</v>
      </c>
      <c r="S63" s="15">
        <f t="shared" si="16"/>
        <v>45917</v>
      </c>
      <c r="T63" s="15">
        <f t="shared" si="16"/>
        <v>45918</v>
      </c>
      <c r="U63" s="15">
        <f t="shared" si="16"/>
        <v>45919</v>
      </c>
      <c r="V63" s="15">
        <f t="shared" si="16"/>
        <v>45920</v>
      </c>
      <c r="W63" s="15">
        <f t="shared" si="16"/>
        <v>45921</v>
      </c>
      <c r="X63" s="15">
        <f t="shared" si="16"/>
        <v>45922</v>
      </c>
      <c r="Y63" s="15">
        <f t="shared" si="16"/>
        <v>45923</v>
      </c>
      <c r="Z63" s="15">
        <f t="shared" si="16"/>
        <v>45924</v>
      </c>
      <c r="AA63" s="15">
        <f t="shared" si="16"/>
        <v>45925</v>
      </c>
      <c r="AB63" s="15">
        <f t="shared" si="16"/>
        <v>45926</v>
      </c>
      <c r="AC63" s="15">
        <f t="shared" si="16"/>
        <v>45927</v>
      </c>
      <c r="AD63" s="15">
        <f t="shared" si="16"/>
        <v>45928</v>
      </c>
      <c r="AE63" s="15">
        <f t="shared" si="16"/>
        <v>45929</v>
      </c>
      <c r="AF63" s="15">
        <f t="shared" si="16"/>
        <v>45930</v>
      </c>
      <c r="AG63" s="32" t="str">
        <f t="shared" si="16"/>
        <v/>
      </c>
      <c r="AH63" s="4"/>
      <c r="AI63" s="20" t="s">
        <v>72</v>
      </c>
      <c r="AJ63" s="70">
        <f>COUNT(C63:AG63)-AJ62</f>
        <v>30</v>
      </c>
    </row>
    <row r="64" spans="1:39">
      <c r="B64" s="19" t="s">
        <v>5</v>
      </c>
      <c r="C64" s="30" t="str">
        <f>IF(C63="","",TEXT(WEEKDAY(+C63),"aaa"))</f>
        <v>月</v>
      </c>
      <c r="D64" s="30" t="str">
        <f t="shared" ref="D64:AG64" si="17">IF(D63="","",TEXT(WEEKDAY(+D63),"aaa"))</f>
        <v>火</v>
      </c>
      <c r="E64" s="30" t="str">
        <f t="shared" si="17"/>
        <v>水</v>
      </c>
      <c r="F64" s="30" t="str">
        <f t="shared" si="17"/>
        <v>木</v>
      </c>
      <c r="G64" s="30" t="str">
        <f t="shared" si="17"/>
        <v>金</v>
      </c>
      <c r="H64" s="30" t="str">
        <f t="shared" si="17"/>
        <v>土</v>
      </c>
      <c r="I64" s="30" t="str">
        <f t="shared" si="17"/>
        <v>日</v>
      </c>
      <c r="J64" s="30" t="str">
        <f t="shared" si="17"/>
        <v>月</v>
      </c>
      <c r="K64" s="30" t="str">
        <f t="shared" si="17"/>
        <v>火</v>
      </c>
      <c r="L64" s="30" t="str">
        <f t="shared" si="17"/>
        <v>水</v>
      </c>
      <c r="M64" s="30" t="str">
        <f t="shared" si="17"/>
        <v>木</v>
      </c>
      <c r="N64" s="30" t="str">
        <f t="shared" si="17"/>
        <v>金</v>
      </c>
      <c r="O64" s="30" t="str">
        <f t="shared" si="17"/>
        <v>土</v>
      </c>
      <c r="P64" s="30" t="str">
        <f t="shared" si="17"/>
        <v>日</v>
      </c>
      <c r="Q64" s="30" t="str">
        <f t="shared" si="17"/>
        <v>月</v>
      </c>
      <c r="R64" s="30" t="str">
        <f t="shared" si="17"/>
        <v>火</v>
      </c>
      <c r="S64" s="30" t="str">
        <f t="shared" si="17"/>
        <v>水</v>
      </c>
      <c r="T64" s="30" t="str">
        <f t="shared" si="17"/>
        <v>木</v>
      </c>
      <c r="U64" s="30" t="str">
        <f t="shared" si="17"/>
        <v>金</v>
      </c>
      <c r="V64" s="30" t="str">
        <f t="shared" si="17"/>
        <v>土</v>
      </c>
      <c r="W64" s="30" t="str">
        <f t="shared" si="17"/>
        <v>日</v>
      </c>
      <c r="X64" s="30" t="str">
        <f t="shared" si="17"/>
        <v>月</v>
      </c>
      <c r="Y64" s="30" t="str">
        <f t="shared" si="17"/>
        <v>火</v>
      </c>
      <c r="Z64" s="30" t="str">
        <f t="shared" si="17"/>
        <v>水</v>
      </c>
      <c r="AA64" s="30" t="str">
        <f t="shared" si="17"/>
        <v>木</v>
      </c>
      <c r="AB64" s="30" t="str">
        <f t="shared" si="17"/>
        <v>金</v>
      </c>
      <c r="AC64" s="30" t="str">
        <f t="shared" si="17"/>
        <v>土</v>
      </c>
      <c r="AD64" s="30" t="str">
        <f t="shared" si="17"/>
        <v>日</v>
      </c>
      <c r="AE64" s="30" t="str">
        <f t="shared" si="17"/>
        <v>月</v>
      </c>
      <c r="AF64" s="30" t="str">
        <f t="shared" si="17"/>
        <v>火</v>
      </c>
      <c r="AG64" s="29" t="str">
        <f t="shared" si="17"/>
        <v/>
      </c>
      <c r="AH64" s="7"/>
      <c r="AI64" s="20" t="s">
        <v>73</v>
      </c>
      <c r="AJ64" s="12">
        <f>COUNT(C63:AG63)-AJ62-COUNTIF(C67:AG68,"一時中止")-COUNTIF(C67:AG68,"その他")</f>
        <v>30</v>
      </c>
    </row>
    <row r="65" spans="1:39" ht="13.5" customHeight="1">
      <c r="B65" s="184" t="s">
        <v>0</v>
      </c>
      <c r="C65" s="186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5"/>
      <c r="AH65" s="7"/>
      <c r="AI65" s="20" t="s">
        <v>74</v>
      </c>
      <c r="AJ65" s="6">
        <f>IF(AJ64=0,0,+COUNTIF(C65:AG66,"休"))</f>
        <v>0</v>
      </c>
    </row>
    <row r="66" spans="1:39" ht="13.5" customHeight="1">
      <c r="B66" s="185"/>
      <c r="C66" s="186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5"/>
      <c r="AH66" s="7"/>
      <c r="AI66" s="20" t="s">
        <v>75</v>
      </c>
      <c r="AJ66" s="8">
        <f>IF(AJ63=0,0,+AJ65/AJ63)</f>
        <v>0</v>
      </c>
    </row>
    <row r="67" spans="1:39" ht="13.5" customHeight="1">
      <c r="B67" s="180" t="s">
        <v>7</v>
      </c>
      <c r="C67" s="18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74"/>
      <c r="AH67" s="7"/>
      <c r="AI67" s="20" t="s">
        <v>76</v>
      </c>
      <c r="AJ67" s="6">
        <f>IF(AJ64=0,0,+COUNTIF(C67:AG68,"休")+COUNTIF(C67:AG68,"振替休暇")+COUNTIF(C67:AG68,"雨"))</f>
        <v>0</v>
      </c>
    </row>
    <row r="68" spans="1:39">
      <c r="B68" s="181"/>
      <c r="C68" s="18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75"/>
      <c r="AH68" s="7"/>
      <c r="AI68" s="20" t="s">
        <v>77</v>
      </c>
      <c r="AJ68" s="8">
        <f>IF(AJ64=0,0,+AJ67/AJ64)</f>
        <v>0</v>
      </c>
    </row>
    <row r="69" spans="1:39">
      <c r="B69" s="73" t="str">
        <f>IF($Y$10="無","",IF($AE$10="エラー","※工期内で夏季休暇を3日設定してください",""))</f>
        <v/>
      </c>
      <c r="C69" s="40"/>
      <c r="D69" s="40"/>
      <c r="E69" s="40"/>
      <c r="F69" s="40"/>
      <c r="G69" s="40"/>
      <c r="H69" s="40"/>
      <c r="I69" s="40"/>
      <c r="J69" s="40"/>
      <c r="K69" s="40"/>
      <c r="L69" s="73" t="str">
        <f>IF($Y$11="無","",IF($AE$10="エラー","※年末年始を6日設定してください",""))</f>
        <v/>
      </c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7"/>
      <c r="AI69" s="66" t="s">
        <v>78</v>
      </c>
      <c r="AJ69" s="67" t="str">
        <f>IF(OR(AJ64&lt;7,AJ64=0)," ",IF(OR(AJ68&gt;=0.285,AJ67&gt;=G61),"達成","未達成"))</f>
        <v>未達成</v>
      </c>
      <c r="AM69" s="81" t="str">
        <f>AJ69</f>
        <v>未達成</v>
      </c>
    </row>
    <row r="70" spans="1:39" ht="4.5" customHeight="1"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7"/>
      <c r="AI70" s="68"/>
      <c r="AJ70" s="69"/>
    </row>
    <row r="71" spans="1:39" ht="13.5" customHeight="1">
      <c r="A71" s="28" t="s">
        <v>20</v>
      </c>
      <c r="B71" s="21">
        <f>C73</f>
        <v>45931</v>
      </c>
      <c r="C71" s="2" t="s">
        <v>19</v>
      </c>
      <c r="D71" s="2"/>
      <c r="E71" s="150" t="s">
        <v>65</v>
      </c>
      <c r="F71" s="150"/>
      <c r="G71" s="151">
        <f>+COUNTIF(C74:AG74,"土")+COUNTIF(C74:AG74,"日")</f>
        <v>8</v>
      </c>
      <c r="H71" s="151"/>
      <c r="W71" s="7"/>
      <c r="X71" s="7"/>
      <c r="Y71" s="7"/>
      <c r="Z71" s="7"/>
      <c r="AA71" s="7"/>
      <c r="AB71" s="7"/>
      <c r="AC71" s="7"/>
      <c r="AD71" s="7"/>
      <c r="AE71" s="7"/>
      <c r="AI71" s="79" t="s">
        <v>70</v>
      </c>
      <c r="AJ71" s="80" t="str">
        <f>IF(OR(AJ73&lt;7,AJ73=0)," ",IF(OR(AJ76&gt;=0.285,AJ75&gt;=G71),"達成","未達成"))</f>
        <v>未達成</v>
      </c>
      <c r="AK71" s="81" t="str">
        <f>AJ71</f>
        <v>未達成</v>
      </c>
    </row>
    <row r="72" spans="1:39" ht="13.5" customHeight="1">
      <c r="B72" s="21"/>
      <c r="C72" s="31">
        <f>IF(C73="","",MONTH(C73))</f>
        <v>10</v>
      </c>
      <c r="D72" s="31">
        <f t="shared" ref="D72:AG72" si="18">IF(D73="","",MONTH(D73))</f>
        <v>10</v>
      </c>
      <c r="E72" s="31">
        <f t="shared" si="18"/>
        <v>10</v>
      </c>
      <c r="F72" s="31">
        <f t="shared" si="18"/>
        <v>10</v>
      </c>
      <c r="G72" s="31">
        <f t="shared" si="18"/>
        <v>10</v>
      </c>
      <c r="H72" s="31">
        <f t="shared" si="18"/>
        <v>10</v>
      </c>
      <c r="I72" s="31">
        <f t="shared" si="18"/>
        <v>10</v>
      </c>
      <c r="J72" s="31">
        <f t="shared" si="18"/>
        <v>10</v>
      </c>
      <c r="K72" s="31">
        <f t="shared" si="18"/>
        <v>10</v>
      </c>
      <c r="L72" s="31">
        <f t="shared" si="18"/>
        <v>10</v>
      </c>
      <c r="M72" s="31">
        <f t="shared" si="18"/>
        <v>10</v>
      </c>
      <c r="N72" s="31">
        <f t="shared" si="18"/>
        <v>10</v>
      </c>
      <c r="O72" s="31">
        <f t="shared" si="18"/>
        <v>10</v>
      </c>
      <c r="P72" s="31">
        <f t="shared" si="18"/>
        <v>10</v>
      </c>
      <c r="Q72" s="31">
        <f t="shared" si="18"/>
        <v>10</v>
      </c>
      <c r="R72" s="31">
        <f t="shared" si="18"/>
        <v>10</v>
      </c>
      <c r="S72" s="31">
        <f t="shared" si="18"/>
        <v>10</v>
      </c>
      <c r="T72" s="31">
        <f t="shared" si="18"/>
        <v>10</v>
      </c>
      <c r="U72" s="31">
        <f t="shared" si="18"/>
        <v>10</v>
      </c>
      <c r="V72" s="31">
        <f t="shared" si="18"/>
        <v>10</v>
      </c>
      <c r="W72" s="31">
        <f t="shared" si="18"/>
        <v>10</v>
      </c>
      <c r="X72" s="31">
        <f t="shared" si="18"/>
        <v>10</v>
      </c>
      <c r="Y72" s="31">
        <f t="shared" si="18"/>
        <v>10</v>
      </c>
      <c r="Z72" s="31">
        <f t="shared" si="18"/>
        <v>10</v>
      </c>
      <c r="AA72" s="31">
        <f t="shared" si="18"/>
        <v>10</v>
      </c>
      <c r="AB72" s="31">
        <f t="shared" si="18"/>
        <v>10</v>
      </c>
      <c r="AC72" s="31">
        <f t="shared" si="18"/>
        <v>10</v>
      </c>
      <c r="AD72" s="31">
        <f t="shared" si="18"/>
        <v>10</v>
      </c>
      <c r="AE72" s="31">
        <f t="shared" si="18"/>
        <v>10</v>
      </c>
      <c r="AF72" s="31">
        <f t="shared" si="18"/>
        <v>10</v>
      </c>
      <c r="AG72" s="31">
        <f t="shared" si="18"/>
        <v>10</v>
      </c>
      <c r="AI72" s="41" t="s">
        <v>71</v>
      </c>
      <c r="AJ72" s="42">
        <f>+COUNTIF(C75:AG76,"夏季休暇")+COUNTIF(C75:AG76,"年末年始")</f>
        <v>0</v>
      </c>
    </row>
    <row r="73" spans="1:39">
      <c r="B73" s="3" t="s">
        <v>11</v>
      </c>
      <c r="C73" s="33">
        <f>IF($G$9&lt;DATE(YEAR(C13),MONTH(C13)+6,1),"",DATE(YEAR(C13),MONTH(C13)+6,1))</f>
        <v>45931</v>
      </c>
      <c r="D73" s="15">
        <f>IF(C73="","",IF($G$9&lt;(+C73+1),"",IF(MONTH(+C73+1)=C72,C73+1,"")))</f>
        <v>45932</v>
      </c>
      <c r="E73" s="15">
        <f t="shared" ref="E73:AG73" si="19">IF(D73="","",IF($G$9&lt;(+D73+1),"",IF(MONTH(+D73+1)=D72,D73+1,"")))</f>
        <v>45933</v>
      </c>
      <c r="F73" s="15">
        <f t="shared" si="19"/>
        <v>45934</v>
      </c>
      <c r="G73" s="15">
        <f t="shared" si="19"/>
        <v>45935</v>
      </c>
      <c r="H73" s="15">
        <f t="shared" si="19"/>
        <v>45936</v>
      </c>
      <c r="I73" s="15">
        <f t="shared" si="19"/>
        <v>45937</v>
      </c>
      <c r="J73" s="15">
        <f t="shared" si="19"/>
        <v>45938</v>
      </c>
      <c r="K73" s="15">
        <f t="shared" si="19"/>
        <v>45939</v>
      </c>
      <c r="L73" s="15">
        <f t="shared" si="19"/>
        <v>45940</v>
      </c>
      <c r="M73" s="15">
        <f t="shared" si="19"/>
        <v>45941</v>
      </c>
      <c r="N73" s="15">
        <f t="shared" si="19"/>
        <v>45942</v>
      </c>
      <c r="O73" s="15">
        <f t="shared" si="19"/>
        <v>45943</v>
      </c>
      <c r="P73" s="15">
        <f t="shared" si="19"/>
        <v>45944</v>
      </c>
      <c r="Q73" s="15">
        <f t="shared" si="19"/>
        <v>45945</v>
      </c>
      <c r="R73" s="15">
        <f t="shared" si="19"/>
        <v>45946</v>
      </c>
      <c r="S73" s="15">
        <f t="shared" si="19"/>
        <v>45947</v>
      </c>
      <c r="T73" s="15">
        <f t="shared" si="19"/>
        <v>45948</v>
      </c>
      <c r="U73" s="15">
        <f t="shared" si="19"/>
        <v>45949</v>
      </c>
      <c r="V73" s="15">
        <f t="shared" si="19"/>
        <v>45950</v>
      </c>
      <c r="W73" s="15">
        <f t="shared" si="19"/>
        <v>45951</v>
      </c>
      <c r="X73" s="15">
        <f t="shared" si="19"/>
        <v>45952</v>
      </c>
      <c r="Y73" s="15">
        <f t="shared" si="19"/>
        <v>45953</v>
      </c>
      <c r="Z73" s="15">
        <f t="shared" si="19"/>
        <v>45954</v>
      </c>
      <c r="AA73" s="15">
        <f t="shared" si="19"/>
        <v>45955</v>
      </c>
      <c r="AB73" s="15">
        <f t="shared" si="19"/>
        <v>45956</v>
      </c>
      <c r="AC73" s="15">
        <f t="shared" si="19"/>
        <v>45957</v>
      </c>
      <c r="AD73" s="15">
        <f t="shared" si="19"/>
        <v>45958</v>
      </c>
      <c r="AE73" s="15">
        <f t="shared" si="19"/>
        <v>45959</v>
      </c>
      <c r="AF73" s="15">
        <f t="shared" si="19"/>
        <v>45960</v>
      </c>
      <c r="AG73" s="32">
        <f t="shared" si="19"/>
        <v>45961</v>
      </c>
      <c r="AH73" s="4"/>
      <c r="AI73" s="20" t="s">
        <v>72</v>
      </c>
      <c r="AJ73" s="70">
        <f>COUNT(C73:AG73)-AJ72</f>
        <v>31</v>
      </c>
    </row>
    <row r="74" spans="1:39">
      <c r="B74" s="5" t="s">
        <v>5</v>
      </c>
      <c r="C74" s="30" t="str">
        <f>IF(C73="","",TEXT(WEEKDAY(+C73),"aaa"))</f>
        <v>水</v>
      </c>
      <c r="D74" s="30" t="str">
        <f t="shared" ref="D74:AG74" si="20">IF(D73="","",TEXT(WEEKDAY(+D73),"aaa"))</f>
        <v>木</v>
      </c>
      <c r="E74" s="30" t="str">
        <f t="shared" si="20"/>
        <v>金</v>
      </c>
      <c r="F74" s="30" t="str">
        <f t="shared" si="20"/>
        <v>土</v>
      </c>
      <c r="G74" s="30" t="str">
        <f t="shared" si="20"/>
        <v>日</v>
      </c>
      <c r="H74" s="30" t="str">
        <f t="shared" si="20"/>
        <v>月</v>
      </c>
      <c r="I74" s="30" t="str">
        <f t="shared" si="20"/>
        <v>火</v>
      </c>
      <c r="J74" s="30" t="str">
        <f t="shared" si="20"/>
        <v>水</v>
      </c>
      <c r="K74" s="30" t="str">
        <f t="shared" si="20"/>
        <v>木</v>
      </c>
      <c r="L74" s="30" t="str">
        <f t="shared" si="20"/>
        <v>金</v>
      </c>
      <c r="M74" s="30" t="str">
        <f t="shared" si="20"/>
        <v>土</v>
      </c>
      <c r="N74" s="30" t="str">
        <f t="shared" si="20"/>
        <v>日</v>
      </c>
      <c r="O74" s="30" t="str">
        <f t="shared" si="20"/>
        <v>月</v>
      </c>
      <c r="P74" s="30" t="str">
        <f t="shared" si="20"/>
        <v>火</v>
      </c>
      <c r="Q74" s="30" t="str">
        <f t="shared" si="20"/>
        <v>水</v>
      </c>
      <c r="R74" s="30" t="str">
        <f t="shared" si="20"/>
        <v>木</v>
      </c>
      <c r="S74" s="30" t="str">
        <f t="shared" si="20"/>
        <v>金</v>
      </c>
      <c r="T74" s="30" t="str">
        <f t="shared" si="20"/>
        <v>土</v>
      </c>
      <c r="U74" s="30" t="str">
        <f t="shared" si="20"/>
        <v>日</v>
      </c>
      <c r="V74" s="30" t="str">
        <f t="shared" si="20"/>
        <v>月</v>
      </c>
      <c r="W74" s="30" t="str">
        <f t="shared" si="20"/>
        <v>火</v>
      </c>
      <c r="X74" s="30" t="str">
        <f t="shared" si="20"/>
        <v>水</v>
      </c>
      <c r="Y74" s="30" t="str">
        <f t="shared" si="20"/>
        <v>木</v>
      </c>
      <c r="Z74" s="30" t="str">
        <f t="shared" si="20"/>
        <v>金</v>
      </c>
      <c r="AA74" s="30" t="str">
        <f t="shared" si="20"/>
        <v>土</v>
      </c>
      <c r="AB74" s="30" t="str">
        <f t="shared" si="20"/>
        <v>日</v>
      </c>
      <c r="AC74" s="30" t="str">
        <f t="shared" si="20"/>
        <v>月</v>
      </c>
      <c r="AD74" s="30" t="str">
        <f t="shared" si="20"/>
        <v>火</v>
      </c>
      <c r="AE74" s="30" t="str">
        <f t="shared" si="20"/>
        <v>水</v>
      </c>
      <c r="AF74" s="30" t="str">
        <f t="shared" si="20"/>
        <v>木</v>
      </c>
      <c r="AG74" s="29" t="str">
        <f t="shared" si="20"/>
        <v>金</v>
      </c>
      <c r="AH74" s="7"/>
      <c r="AI74" s="20" t="s">
        <v>73</v>
      </c>
      <c r="AJ74" s="12">
        <f>COUNT(C73:AG73)-AJ72-COUNTIF(C77:AG78,"一時中止")-COUNTIF(C77:AG78,"その他")</f>
        <v>31</v>
      </c>
    </row>
    <row r="75" spans="1:39" ht="13.5" customHeight="1">
      <c r="B75" s="184" t="s">
        <v>0</v>
      </c>
      <c r="C75" s="186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5"/>
      <c r="AH75" s="7"/>
      <c r="AI75" s="20" t="s">
        <v>74</v>
      </c>
      <c r="AJ75" s="6">
        <f>IF(AJ74=0,0,+COUNTIF(C75:AG76,"休"))</f>
        <v>0</v>
      </c>
    </row>
    <row r="76" spans="1:39" ht="13.5" customHeight="1">
      <c r="B76" s="185"/>
      <c r="C76" s="186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5"/>
      <c r="AH76" s="7"/>
      <c r="AI76" s="20" t="s">
        <v>75</v>
      </c>
      <c r="AJ76" s="8">
        <f>IF(AJ73=0,0,+AJ75/AJ73)</f>
        <v>0</v>
      </c>
    </row>
    <row r="77" spans="1:39" ht="13.5" customHeight="1">
      <c r="B77" s="180" t="s">
        <v>7</v>
      </c>
      <c r="C77" s="18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74"/>
      <c r="AH77" s="7"/>
      <c r="AI77" s="20" t="s">
        <v>76</v>
      </c>
      <c r="AJ77" s="6">
        <f>IF(AJ74=0,0,+COUNTIF(C77:AG78,"休")+COUNTIF(C77:AG78,"振替休暇")+COUNTIF(C77:AG78,"雨"))</f>
        <v>0</v>
      </c>
    </row>
    <row r="78" spans="1:39">
      <c r="B78" s="181"/>
      <c r="C78" s="18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75"/>
      <c r="AH78" s="7"/>
      <c r="AI78" s="20" t="s">
        <v>77</v>
      </c>
      <c r="AJ78" s="8">
        <f>IF(AJ74=0,0,+AJ77/AJ74)</f>
        <v>0</v>
      </c>
    </row>
    <row r="79" spans="1:39">
      <c r="B79" s="73" t="str">
        <f>IF($Y$10="無","",IF($AE$10="エラー","※工期内で夏季休暇を3日設定してください",""))</f>
        <v/>
      </c>
      <c r="C79" s="40"/>
      <c r="D79" s="40"/>
      <c r="E79" s="40"/>
      <c r="F79" s="40"/>
      <c r="G79" s="40"/>
      <c r="H79" s="40"/>
      <c r="I79" s="40"/>
      <c r="J79" s="40"/>
      <c r="K79" s="40"/>
      <c r="L79" s="73" t="str">
        <f>IF($Y$11="無","",IF($AE$10="エラー","※年末年始を6日設定してください",""))</f>
        <v/>
      </c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7"/>
      <c r="AI79" s="66" t="s">
        <v>78</v>
      </c>
      <c r="AJ79" s="67" t="str">
        <f>IF(OR(AJ74&lt;7,AJ74=0)," ",IF(OR(AJ78&gt;=0.285,AJ77&gt;=G71),"達成","未達成"))</f>
        <v>未達成</v>
      </c>
      <c r="AM79" s="81" t="str">
        <f>AJ79</f>
        <v>未達成</v>
      </c>
    </row>
    <row r="80" spans="1:39" ht="6.75" customHeight="1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7"/>
      <c r="AI80" s="68"/>
      <c r="AJ80" s="69"/>
    </row>
    <row r="81" spans="1:39" ht="13.5" customHeight="1">
      <c r="A81" s="28" t="s">
        <v>20</v>
      </c>
      <c r="B81" s="21">
        <f>C83</f>
        <v>45962</v>
      </c>
      <c r="C81" s="2" t="s">
        <v>19</v>
      </c>
      <c r="D81" s="2"/>
      <c r="E81" s="150" t="s">
        <v>65</v>
      </c>
      <c r="F81" s="150"/>
      <c r="G81" s="151">
        <f>+COUNTIF(C84:AG84,"土")+COUNTIF(C84:AG84,"日")</f>
        <v>10</v>
      </c>
      <c r="H81" s="151"/>
      <c r="W81" s="7"/>
      <c r="X81" s="7"/>
      <c r="Y81" s="7"/>
      <c r="Z81" s="7"/>
      <c r="AA81" s="7"/>
      <c r="AB81" s="7"/>
      <c r="AC81" s="7"/>
      <c r="AD81" s="7"/>
      <c r="AE81" s="7"/>
      <c r="AI81" s="79" t="s">
        <v>70</v>
      </c>
      <c r="AJ81" s="80" t="str">
        <f>IF(OR(AJ83&lt;7,AJ83=0)," ",IF(OR(AJ86&gt;=0.285,AJ85&gt;=G81),"達成","未達成"))</f>
        <v>未達成</v>
      </c>
      <c r="AK81" s="81" t="str">
        <f>AJ81</f>
        <v>未達成</v>
      </c>
    </row>
    <row r="82" spans="1:39" ht="13.5" customHeight="1">
      <c r="B82" s="21"/>
      <c r="C82" s="31">
        <f>IF(C83="","",MONTH(C83))</f>
        <v>11</v>
      </c>
      <c r="D82" s="31">
        <f t="shared" ref="D82:AG82" si="21">IF(D83="","",MONTH(D83))</f>
        <v>11</v>
      </c>
      <c r="E82" s="31">
        <f t="shared" si="21"/>
        <v>11</v>
      </c>
      <c r="F82" s="31">
        <f t="shared" si="21"/>
        <v>11</v>
      </c>
      <c r="G82" s="31">
        <f t="shared" si="21"/>
        <v>11</v>
      </c>
      <c r="H82" s="31">
        <f t="shared" si="21"/>
        <v>11</v>
      </c>
      <c r="I82" s="31">
        <f t="shared" si="21"/>
        <v>11</v>
      </c>
      <c r="J82" s="31">
        <f t="shared" si="21"/>
        <v>11</v>
      </c>
      <c r="K82" s="31">
        <f t="shared" si="21"/>
        <v>11</v>
      </c>
      <c r="L82" s="31">
        <f t="shared" si="21"/>
        <v>11</v>
      </c>
      <c r="M82" s="31">
        <f t="shared" si="21"/>
        <v>11</v>
      </c>
      <c r="N82" s="31">
        <f t="shared" si="21"/>
        <v>11</v>
      </c>
      <c r="O82" s="31">
        <f t="shared" si="21"/>
        <v>11</v>
      </c>
      <c r="P82" s="31">
        <f t="shared" si="21"/>
        <v>11</v>
      </c>
      <c r="Q82" s="31">
        <f t="shared" si="21"/>
        <v>11</v>
      </c>
      <c r="R82" s="31">
        <f t="shared" si="21"/>
        <v>11</v>
      </c>
      <c r="S82" s="31">
        <f t="shared" si="21"/>
        <v>11</v>
      </c>
      <c r="T82" s="31">
        <f t="shared" si="21"/>
        <v>11</v>
      </c>
      <c r="U82" s="31">
        <f t="shared" si="21"/>
        <v>11</v>
      </c>
      <c r="V82" s="31">
        <f t="shared" si="21"/>
        <v>11</v>
      </c>
      <c r="W82" s="31">
        <f t="shared" si="21"/>
        <v>11</v>
      </c>
      <c r="X82" s="31">
        <f t="shared" si="21"/>
        <v>11</v>
      </c>
      <c r="Y82" s="31">
        <f t="shared" si="21"/>
        <v>11</v>
      </c>
      <c r="Z82" s="31">
        <f t="shared" si="21"/>
        <v>11</v>
      </c>
      <c r="AA82" s="31">
        <f t="shared" si="21"/>
        <v>11</v>
      </c>
      <c r="AB82" s="31">
        <f t="shared" si="21"/>
        <v>11</v>
      </c>
      <c r="AC82" s="31">
        <f t="shared" si="21"/>
        <v>11</v>
      </c>
      <c r="AD82" s="31">
        <f t="shared" si="21"/>
        <v>11</v>
      </c>
      <c r="AE82" s="31">
        <f t="shared" si="21"/>
        <v>11</v>
      </c>
      <c r="AF82" s="31">
        <f t="shared" si="21"/>
        <v>11</v>
      </c>
      <c r="AG82" s="31" t="str">
        <f t="shared" si="21"/>
        <v/>
      </c>
      <c r="AI82" s="41" t="s">
        <v>71</v>
      </c>
      <c r="AJ82" s="42">
        <f>+COUNTIF(C85:AG86,"夏季休暇")+COUNTIF(C85:AG86,"年末年始")</f>
        <v>0</v>
      </c>
    </row>
    <row r="83" spans="1:39">
      <c r="B83" s="18" t="s">
        <v>11</v>
      </c>
      <c r="C83" s="33">
        <f>IF($G$9&lt;DATE(YEAR(C13),MONTH(C13)+7,1),"",DATE(YEAR(C13),MONTH(C13)+7,1))</f>
        <v>45962</v>
      </c>
      <c r="D83" s="15">
        <f>IF(C83="","",IF($G$9&lt;(+C83+1),"",IF(MONTH(+C83+1)=C82,C83+1,"")))</f>
        <v>45963</v>
      </c>
      <c r="E83" s="15">
        <f t="shared" ref="E83:AG83" si="22">IF(D83="","",IF($G$9&lt;(+D83+1),"",IF(MONTH(+D83+1)=D82,D83+1,"")))</f>
        <v>45964</v>
      </c>
      <c r="F83" s="15">
        <f t="shared" si="22"/>
        <v>45965</v>
      </c>
      <c r="G83" s="15">
        <f t="shared" si="22"/>
        <v>45966</v>
      </c>
      <c r="H83" s="15">
        <f t="shared" si="22"/>
        <v>45967</v>
      </c>
      <c r="I83" s="15">
        <f t="shared" si="22"/>
        <v>45968</v>
      </c>
      <c r="J83" s="15">
        <f t="shared" si="22"/>
        <v>45969</v>
      </c>
      <c r="K83" s="15">
        <f t="shared" si="22"/>
        <v>45970</v>
      </c>
      <c r="L83" s="15">
        <f t="shared" si="22"/>
        <v>45971</v>
      </c>
      <c r="M83" s="15">
        <f t="shared" si="22"/>
        <v>45972</v>
      </c>
      <c r="N83" s="15">
        <f t="shared" si="22"/>
        <v>45973</v>
      </c>
      <c r="O83" s="15">
        <f t="shared" si="22"/>
        <v>45974</v>
      </c>
      <c r="P83" s="15">
        <f t="shared" si="22"/>
        <v>45975</v>
      </c>
      <c r="Q83" s="15">
        <f t="shared" si="22"/>
        <v>45976</v>
      </c>
      <c r="R83" s="15">
        <f t="shared" si="22"/>
        <v>45977</v>
      </c>
      <c r="S83" s="15">
        <f t="shared" si="22"/>
        <v>45978</v>
      </c>
      <c r="T83" s="15">
        <f t="shared" si="22"/>
        <v>45979</v>
      </c>
      <c r="U83" s="15">
        <f t="shared" si="22"/>
        <v>45980</v>
      </c>
      <c r="V83" s="15">
        <f t="shared" si="22"/>
        <v>45981</v>
      </c>
      <c r="W83" s="15">
        <f t="shared" si="22"/>
        <v>45982</v>
      </c>
      <c r="X83" s="15">
        <f t="shared" si="22"/>
        <v>45983</v>
      </c>
      <c r="Y83" s="15">
        <f t="shared" si="22"/>
        <v>45984</v>
      </c>
      <c r="Z83" s="15">
        <f t="shared" si="22"/>
        <v>45985</v>
      </c>
      <c r="AA83" s="15">
        <f t="shared" si="22"/>
        <v>45986</v>
      </c>
      <c r="AB83" s="15">
        <f t="shared" si="22"/>
        <v>45987</v>
      </c>
      <c r="AC83" s="15">
        <f t="shared" si="22"/>
        <v>45988</v>
      </c>
      <c r="AD83" s="15">
        <f t="shared" si="22"/>
        <v>45989</v>
      </c>
      <c r="AE83" s="15">
        <f t="shared" si="22"/>
        <v>45990</v>
      </c>
      <c r="AF83" s="15">
        <f t="shared" si="22"/>
        <v>45991</v>
      </c>
      <c r="AG83" s="32" t="str">
        <f t="shared" si="22"/>
        <v/>
      </c>
      <c r="AH83" s="4"/>
      <c r="AI83" s="20" t="s">
        <v>72</v>
      </c>
      <c r="AJ83" s="70">
        <f>COUNT(C83:AG83)-AJ82</f>
        <v>30</v>
      </c>
    </row>
    <row r="84" spans="1:39">
      <c r="B84" s="19" t="s">
        <v>5</v>
      </c>
      <c r="C84" s="30" t="str">
        <f>IF(C83="","",TEXT(WEEKDAY(+C83),"aaa"))</f>
        <v>土</v>
      </c>
      <c r="D84" s="30" t="str">
        <f t="shared" ref="D84:AG84" si="23">IF(D83="","",TEXT(WEEKDAY(+D83),"aaa"))</f>
        <v>日</v>
      </c>
      <c r="E84" s="30" t="str">
        <f t="shared" si="23"/>
        <v>月</v>
      </c>
      <c r="F84" s="30" t="str">
        <f t="shared" si="23"/>
        <v>火</v>
      </c>
      <c r="G84" s="30" t="str">
        <f t="shared" si="23"/>
        <v>水</v>
      </c>
      <c r="H84" s="30" t="str">
        <f t="shared" si="23"/>
        <v>木</v>
      </c>
      <c r="I84" s="30" t="str">
        <f t="shared" si="23"/>
        <v>金</v>
      </c>
      <c r="J84" s="30" t="str">
        <f t="shared" si="23"/>
        <v>土</v>
      </c>
      <c r="K84" s="30" t="str">
        <f t="shared" si="23"/>
        <v>日</v>
      </c>
      <c r="L84" s="30" t="str">
        <f t="shared" si="23"/>
        <v>月</v>
      </c>
      <c r="M84" s="30" t="str">
        <f t="shared" si="23"/>
        <v>火</v>
      </c>
      <c r="N84" s="30" t="str">
        <f t="shared" si="23"/>
        <v>水</v>
      </c>
      <c r="O84" s="30" t="str">
        <f t="shared" si="23"/>
        <v>木</v>
      </c>
      <c r="P84" s="30" t="str">
        <f t="shared" si="23"/>
        <v>金</v>
      </c>
      <c r="Q84" s="30" t="str">
        <f t="shared" si="23"/>
        <v>土</v>
      </c>
      <c r="R84" s="30" t="str">
        <f t="shared" si="23"/>
        <v>日</v>
      </c>
      <c r="S84" s="30" t="str">
        <f t="shared" si="23"/>
        <v>月</v>
      </c>
      <c r="T84" s="30" t="str">
        <f t="shared" si="23"/>
        <v>火</v>
      </c>
      <c r="U84" s="30" t="str">
        <f t="shared" si="23"/>
        <v>水</v>
      </c>
      <c r="V84" s="30" t="str">
        <f t="shared" si="23"/>
        <v>木</v>
      </c>
      <c r="W84" s="30" t="str">
        <f t="shared" si="23"/>
        <v>金</v>
      </c>
      <c r="X84" s="30" t="str">
        <f t="shared" si="23"/>
        <v>土</v>
      </c>
      <c r="Y84" s="30" t="str">
        <f t="shared" si="23"/>
        <v>日</v>
      </c>
      <c r="Z84" s="30" t="str">
        <f t="shared" si="23"/>
        <v>月</v>
      </c>
      <c r="AA84" s="30" t="str">
        <f t="shared" si="23"/>
        <v>火</v>
      </c>
      <c r="AB84" s="30" t="str">
        <f t="shared" si="23"/>
        <v>水</v>
      </c>
      <c r="AC84" s="30" t="str">
        <f t="shared" si="23"/>
        <v>木</v>
      </c>
      <c r="AD84" s="30" t="str">
        <f t="shared" si="23"/>
        <v>金</v>
      </c>
      <c r="AE84" s="30" t="str">
        <f t="shared" si="23"/>
        <v>土</v>
      </c>
      <c r="AF84" s="30" t="str">
        <f t="shared" si="23"/>
        <v>日</v>
      </c>
      <c r="AG84" s="29" t="str">
        <f t="shared" si="23"/>
        <v/>
      </c>
      <c r="AH84" s="7"/>
      <c r="AI84" s="20" t="s">
        <v>73</v>
      </c>
      <c r="AJ84" s="12">
        <f>COUNT(C83:AG83)-AJ82-COUNTIF(C87:AG88,"一時中止")-COUNTIF(C87:AG88,"その他")</f>
        <v>30</v>
      </c>
    </row>
    <row r="85" spans="1:39" ht="13.5" customHeight="1">
      <c r="B85" s="184" t="s">
        <v>0</v>
      </c>
      <c r="C85" s="186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5"/>
      <c r="AH85" s="7"/>
      <c r="AI85" s="20" t="s">
        <v>74</v>
      </c>
      <c r="AJ85" s="6">
        <f>IF(AJ84=0,0,+COUNTIF(C85:AG86,"休"))</f>
        <v>0</v>
      </c>
    </row>
    <row r="86" spans="1:39" ht="13.5" customHeight="1">
      <c r="B86" s="185"/>
      <c r="C86" s="186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5"/>
      <c r="AH86" s="7"/>
      <c r="AI86" s="20" t="s">
        <v>75</v>
      </c>
      <c r="AJ86" s="8">
        <f>IF(AJ83=0,0,+AJ85/AJ83)</f>
        <v>0</v>
      </c>
    </row>
    <row r="87" spans="1:39" ht="13.5" customHeight="1">
      <c r="B87" s="180" t="s">
        <v>7</v>
      </c>
      <c r="C87" s="18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74"/>
      <c r="AH87" s="7"/>
      <c r="AI87" s="20" t="s">
        <v>76</v>
      </c>
      <c r="AJ87" s="6">
        <f>IF(AJ84=0,0,+COUNTIF(C87:AG88,"休")+COUNTIF(C87:AG88,"振替休暇")+COUNTIF(C87:AG88,"雨"))</f>
        <v>0</v>
      </c>
    </row>
    <row r="88" spans="1:39">
      <c r="B88" s="181"/>
      <c r="C88" s="18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75"/>
      <c r="AH88" s="7"/>
      <c r="AI88" s="20" t="s">
        <v>77</v>
      </c>
      <c r="AJ88" s="8">
        <f>IF(AJ84=0,0,+AJ87/AJ84)</f>
        <v>0</v>
      </c>
    </row>
    <row r="89" spans="1:39">
      <c r="B89" s="73" t="str">
        <f>IF($Y$10="無","",IF($AE$10="エラー","※工期内で夏季休暇を3日設定してください",""))</f>
        <v/>
      </c>
      <c r="C89" s="40"/>
      <c r="D89" s="40"/>
      <c r="E89" s="40"/>
      <c r="F89" s="40"/>
      <c r="G89" s="40"/>
      <c r="H89" s="40"/>
      <c r="I89" s="40"/>
      <c r="J89" s="40"/>
      <c r="K89" s="40"/>
      <c r="L89" s="73" t="str">
        <f>IF($Y$11="無","",IF($AE$10="エラー","※年末年始を6日設定してください",""))</f>
        <v/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7"/>
      <c r="AI89" s="66" t="s">
        <v>78</v>
      </c>
      <c r="AJ89" s="67" t="str">
        <f>IF(OR(AJ84&lt;7,AJ84=0)," ",IF(OR(AJ88&gt;=0.285,AJ87&gt;=G81),"達成","未達成"))</f>
        <v>未達成</v>
      </c>
      <c r="AM89" s="81" t="str">
        <f>AJ89</f>
        <v>未達成</v>
      </c>
    </row>
    <row r="90" spans="1:39" ht="5.25" customHeight="1"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7"/>
      <c r="AI90" s="68"/>
      <c r="AJ90" s="69"/>
    </row>
    <row r="91" spans="1:39" ht="13.5" customHeight="1">
      <c r="A91" s="28" t="s">
        <v>20</v>
      </c>
      <c r="B91" s="21">
        <f>C93</f>
        <v>45992</v>
      </c>
      <c r="C91" s="2" t="s">
        <v>19</v>
      </c>
      <c r="D91" s="2"/>
      <c r="E91" s="150" t="s">
        <v>65</v>
      </c>
      <c r="F91" s="150"/>
      <c r="G91" s="151">
        <f>+COUNTIF(C94:AG94,"土")+COUNTIF(C94:AG94,"日")</f>
        <v>8</v>
      </c>
      <c r="H91" s="151"/>
      <c r="W91" s="7"/>
      <c r="X91" s="7"/>
      <c r="Y91" s="7"/>
      <c r="Z91" s="7"/>
      <c r="AA91" s="7"/>
      <c r="AB91" s="7"/>
      <c r="AC91" s="7"/>
      <c r="AD91" s="7"/>
      <c r="AE91" s="7"/>
      <c r="AI91" s="79" t="s">
        <v>70</v>
      </c>
      <c r="AJ91" s="80" t="str">
        <f>IF(OR(AJ93&lt;7,AJ93=0)," ",IF(OR(AJ96&gt;=0.285,AJ95&gt;=G91),"達成","未達成"))</f>
        <v>未達成</v>
      </c>
      <c r="AK91" s="81" t="str">
        <f>AJ91</f>
        <v>未達成</v>
      </c>
    </row>
    <row r="92" spans="1:39" ht="13.5" customHeight="1">
      <c r="B92" s="21"/>
      <c r="C92" s="31">
        <f>IF(C93="","",MONTH(C93))</f>
        <v>12</v>
      </c>
      <c r="D92" s="31">
        <f t="shared" ref="D92:AG92" si="24">IF(D93="","",MONTH(D93))</f>
        <v>12</v>
      </c>
      <c r="E92" s="31">
        <f t="shared" si="24"/>
        <v>12</v>
      </c>
      <c r="F92" s="31">
        <f t="shared" si="24"/>
        <v>12</v>
      </c>
      <c r="G92" s="31">
        <f t="shared" si="24"/>
        <v>12</v>
      </c>
      <c r="H92" s="31">
        <f t="shared" si="24"/>
        <v>12</v>
      </c>
      <c r="I92" s="31">
        <f t="shared" si="24"/>
        <v>12</v>
      </c>
      <c r="J92" s="31">
        <f t="shared" si="24"/>
        <v>12</v>
      </c>
      <c r="K92" s="31">
        <f t="shared" si="24"/>
        <v>12</v>
      </c>
      <c r="L92" s="31">
        <f t="shared" si="24"/>
        <v>12</v>
      </c>
      <c r="M92" s="31">
        <f t="shared" si="24"/>
        <v>12</v>
      </c>
      <c r="N92" s="31">
        <f t="shared" si="24"/>
        <v>12</v>
      </c>
      <c r="O92" s="31">
        <f t="shared" si="24"/>
        <v>12</v>
      </c>
      <c r="P92" s="31">
        <f t="shared" si="24"/>
        <v>12</v>
      </c>
      <c r="Q92" s="31">
        <f t="shared" si="24"/>
        <v>12</v>
      </c>
      <c r="R92" s="31">
        <f t="shared" si="24"/>
        <v>12</v>
      </c>
      <c r="S92" s="31">
        <f t="shared" si="24"/>
        <v>12</v>
      </c>
      <c r="T92" s="31">
        <f t="shared" si="24"/>
        <v>12</v>
      </c>
      <c r="U92" s="31">
        <f t="shared" si="24"/>
        <v>12</v>
      </c>
      <c r="V92" s="31">
        <f t="shared" si="24"/>
        <v>12</v>
      </c>
      <c r="W92" s="31">
        <f t="shared" si="24"/>
        <v>12</v>
      </c>
      <c r="X92" s="31">
        <f t="shared" si="24"/>
        <v>12</v>
      </c>
      <c r="Y92" s="31">
        <f t="shared" si="24"/>
        <v>12</v>
      </c>
      <c r="Z92" s="31">
        <f t="shared" si="24"/>
        <v>12</v>
      </c>
      <c r="AA92" s="31">
        <f t="shared" si="24"/>
        <v>12</v>
      </c>
      <c r="AB92" s="31">
        <f t="shared" si="24"/>
        <v>12</v>
      </c>
      <c r="AC92" s="31">
        <f t="shared" si="24"/>
        <v>12</v>
      </c>
      <c r="AD92" s="31">
        <f t="shared" si="24"/>
        <v>12</v>
      </c>
      <c r="AE92" s="31">
        <f t="shared" si="24"/>
        <v>12</v>
      </c>
      <c r="AF92" s="31">
        <f t="shared" si="24"/>
        <v>12</v>
      </c>
      <c r="AG92" s="31">
        <f t="shared" si="24"/>
        <v>12</v>
      </c>
      <c r="AI92" s="41" t="s">
        <v>71</v>
      </c>
      <c r="AJ92" s="42">
        <f>+COUNTIF(C95:AG96,"夏季休暇")+COUNTIF(C95:AG96,"年末年始")</f>
        <v>0</v>
      </c>
    </row>
    <row r="93" spans="1:39">
      <c r="B93" s="3" t="s">
        <v>11</v>
      </c>
      <c r="C93" s="34">
        <f>IF($G$9&lt;DATE(YEAR(C13),MONTH(C13)+8,1),"",DATE(YEAR(C13),MONTH(C13)+8,1))</f>
        <v>45992</v>
      </c>
      <c r="D93" s="15">
        <f>IF(C93="","",IF($G$9&lt;(+C93+1),"",IF(MONTH(+C93+1)=C92,C93+1,"")))</f>
        <v>45993</v>
      </c>
      <c r="E93" s="15">
        <f t="shared" ref="E93:AG93" si="25">IF(D93="","",IF($G$9&lt;(+D93+1),"",IF(MONTH(+D93+1)=D92,D93+1,"")))</f>
        <v>45994</v>
      </c>
      <c r="F93" s="15">
        <f t="shared" si="25"/>
        <v>45995</v>
      </c>
      <c r="G93" s="15">
        <f t="shared" si="25"/>
        <v>45996</v>
      </c>
      <c r="H93" s="15">
        <f t="shared" si="25"/>
        <v>45997</v>
      </c>
      <c r="I93" s="15">
        <f t="shared" si="25"/>
        <v>45998</v>
      </c>
      <c r="J93" s="15">
        <f t="shared" si="25"/>
        <v>45999</v>
      </c>
      <c r="K93" s="15">
        <f t="shared" si="25"/>
        <v>46000</v>
      </c>
      <c r="L93" s="15">
        <f t="shared" si="25"/>
        <v>46001</v>
      </c>
      <c r="M93" s="15">
        <f t="shared" si="25"/>
        <v>46002</v>
      </c>
      <c r="N93" s="15">
        <f t="shared" si="25"/>
        <v>46003</v>
      </c>
      <c r="O93" s="15">
        <f t="shared" si="25"/>
        <v>46004</v>
      </c>
      <c r="P93" s="15">
        <f t="shared" si="25"/>
        <v>46005</v>
      </c>
      <c r="Q93" s="15">
        <f t="shared" si="25"/>
        <v>46006</v>
      </c>
      <c r="R93" s="15">
        <f t="shared" si="25"/>
        <v>46007</v>
      </c>
      <c r="S93" s="15">
        <f t="shared" si="25"/>
        <v>46008</v>
      </c>
      <c r="T93" s="15">
        <f t="shared" si="25"/>
        <v>46009</v>
      </c>
      <c r="U93" s="15">
        <f t="shared" si="25"/>
        <v>46010</v>
      </c>
      <c r="V93" s="15">
        <f t="shared" si="25"/>
        <v>46011</v>
      </c>
      <c r="W93" s="15">
        <f t="shared" si="25"/>
        <v>46012</v>
      </c>
      <c r="X93" s="15">
        <f t="shared" si="25"/>
        <v>46013</v>
      </c>
      <c r="Y93" s="15">
        <f t="shared" si="25"/>
        <v>46014</v>
      </c>
      <c r="Z93" s="15">
        <f t="shared" si="25"/>
        <v>46015</v>
      </c>
      <c r="AA93" s="15">
        <f t="shared" si="25"/>
        <v>46016</v>
      </c>
      <c r="AB93" s="15">
        <f t="shared" si="25"/>
        <v>46017</v>
      </c>
      <c r="AC93" s="15">
        <f t="shared" si="25"/>
        <v>46018</v>
      </c>
      <c r="AD93" s="15">
        <f t="shared" si="25"/>
        <v>46019</v>
      </c>
      <c r="AE93" s="15">
        <f t="shared" si="25"/>
        <v>46020</v>
      </c>
      <c r="AF93" s="15">
        <f t="shared" si="25"/>
        <v>46021</v>
      </c>
      <c r="AG93" s="32">
        <f t="shared" si="25"/>
        <v>46022</v>
      </c>
      <c r="AH93" s="4"/>
      <c r="AI93" s="20" t="s">
        <v>72</v>
      </c>
      <c r="AJ93" s="70">
        <f>COUNT(C93:AG93)-AJ92</f>
        <v>31</v>
      </c>
    </row>
    <row r="94" spans="1:39">
      <c r="B94" s="5" t="s">
        <v>5</v>
      </c>
      <c r="C94" s="30" t="str">
        <f>IF(C93="","",TEXT(WEEKDAY(+C93),"aaa"))</f>
        <v>月</v>
      </c>
      <c r="D94" s="30" t="str">
        <f t="shared" ref="D94:AG94" si="26">IF(D93="","",TEXT(WEEKDAY(+D93),"aaa"))</f>
        <v>火</v>
      </c>
      <c r="E94" s="30" t="str">
        <f t="shared" si="26"/>
        <v>水</v>
      </c>
      <c r="F94" s="30" t="str">
        <f t="shared" si="26"/>
        <v>木</v>
      </c>
      <c r="G94" s="30" t="str">
        <f t="shared" si="26"/>
        <v>金</v>
      </c>
      <c r="H94" s="30" t="str">
        <f t="shared" si="26"/>
        <v>土</v>
      </c>
      <c r="I94" s="30" t="str">
        <f t="shared" si="26"/>
        <v>日</v>
      </c>
      <c r="J94" s="30" t="str">
        <f t="shared" si="26"/>
        <v>月</v>
      </c>
      <c r="K94" s="30" t="str">
        <f t="shared" si="26"/>
        <v>火</v>
      </c>
      <c r="L94" s="30" t="str">
        <f t="shared" si="26"/>
        <v>水</v>
      </c>
      <c r="M94" s="30" t="str">
        <f t="shared" si="26"/>
        <v>木</v>
      </c>
      <c r="N94" s="30" t="str">
        <f t="shared" si="26"/>
        <v>金</v>
      </c>
      <c r="O94" s="30" t="str">
        <f t="shared" si="26"/>
        <v>土</v>
      </c>
      <c r="P94" s="30" t="str">
        <f t="shared" si="26"/>
        <v>日</v>
      </c>
      <c r="Q94" s="30" t="str">
        <f t="shared" si="26"/>
        <v>月</v>
      </c>
      <c r="R94" s="30" t="str">
        <f t="shared" si="26"/>
        <v>火</v>
      </c>
      <c r="S94" s="30" t="str">
        <f t="shared" si="26"/>
        <v>水</v>
      </c>
      <c r="T94" s="30" t="str">
        <f t="shared" si="26"/>
        <v>木</v>
      </c>
      <c r="U94" s="30" t="str">
        <f t="shared" si="26"/>
        <v>金</v>
      </c>
      <c r="V94" s="30" t="str">
        <f t="shared" si="26"/>
        <v>土</v>
      </c>
      <c r="W94" s="30" t="str">
        <f t="shared" si="26"/>
        <v>日</v>
      </c>
      <c r="X94" s="30" t="str">
        <f t="shared" si="26"/>
        <v>月</v>
      </c>
      <c r="Y94" s="30" t="str">
        <f t="shared" si="26"/>
        <v>火</v>
      </c>
      <c r="Z94" s="30" t="str">
        <f t="shared" si="26"/>
        <v>水</v>
      </c>
      <c r="AA94" s="30" t="str">
        <f t="shared" si="26"/>
        <v>木</v>
      </c>
      <c r="AB94" s="30" t="str">
        <f t="shared" si="26"/>
        <v>金</v>
      </c>
      <c r="AC94" s="30" t="str">
        <f t="shared" si="26"/>
        <v>土</v>
      </c>
      <c r="AD94" s="30" t="str">
        <f t="shared" si="26"/>
        <v>日</v>
      </c>
      <c r="AE94" s="30" t="str">
        <f t="shared" si="26"/>
        <v>月</v>
      </c>
      <c r="AF94" s="30" t="str">
        <f t="shared" si="26"/>
        <v>火</v>
      </c>
      <c r="AG94" s="29" t="str">
        <f t="shared" si="26"/>
        <v>水</v>
      </c>
      <c r="AH94" s="7"/>
      <c r="AI94" s="20" t="s">
        <v>73</v>
      </c>
      <c r="AJ94" s="12">
        <f>COUNT(C93:AG93)-AJ92-COUNTIF(C97:AG98,"一時中止")-COUNTIF(C97:AG98,"その他")</f>
        <v>31</v>
      </c>
    </row>
    <row r="95" spans="1:39" ht="13.5" customHeight="1">
      <c r="B95" s="184" t="s">
        <v>0</v>
      </c>
      <c r="C95" s="186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5"/>
      <c r="AH95" s="7"/>
      <c r="AI95" s="20" t="s">
        <v>74</v>
      </c>
      <c r="AJ95" s="6">
        <f>IF(AJ94=0,0,+COUNTIF(C95:AG96,"休"))</f>
        <v>0</v>
      </c>
    </row>
    <row r="96" spans="1:39" ht="13.5" customHeight="1">
      <c r="B96" s="185"/>
      <c r="C96" s="186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5"/>
      <c r="AH96" s="7"/>
      <c r="AI96" s="20" t="s">
        <v>75</v>
      </c>
      <c r="AJ96" s="8">
        <f>IF(AJ93=0,0,+AJ95/AJ93)</f>
        <v>0</v>
      </c>
    </row>
    <row r="97" spans="1:39" ht="13.5" customHeight="1">
      <c r="B97" s="180" t="s">
        <v>7</v>
      </c>
      <c r="C97" s="18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74"/>
      <c r="AH97" s="7"/>
      <c r="AI97" s="20" t="s">
        <v>76</v>
      </c>
      <c r="AJ97" s="6">
        <f>IF(AJ94=0,0,+COUNTIF(C97:AG98,"休")+COUNTIF(C97:AG98,"振替休暇")+COUNTIF(C97:AG98,"雨"))</f>
        <v>0</v>
      </c>
    </row>
    <row r="98" spans="1:39">
      <c r="B98" s="181"/>
      <c r="C98" s="18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75"/>
      <c r="AH98" s="7"/>
      <c r="AI98" s="20" t="s">
        <v>77</v>
      </c>
      <c r="AJ98" s="8">
        <f>IF(AJ94=0,0,+AJ97/AJ94)</f>
        <v>0</v>
      </c>
    </row>
    <row r="99" spans="1:39">
      <c r="B99" s="73" t="str">
        <f>IF($Y$10="無","",IF($AE$10="エラー","※工期内で夏季休暇を3日設定してください",""))</f>
        <v/>
      </c>
      <c r="C99" s="40"/>
      <c r="D99" s="40"/>
      <c r="E99" s="40"/>
      <c r="F99" s="40"/>
      <c r="G99" s="40"/>
      <c r="H99" s="40"/>
      <c r="I99" s="40"/>
      <c r="J99" s="40"/>
      <c r="K99" s="40"/>
      <c r="L99" s="73" t="str">
        <f>IF($Y$11="無","",IF($AE$10="エラー","※年末年始を6日設定してください",""))</f>
        <v/>
      </c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7"/>
      <c r="AI99" s="66" t="s">
        <v>78</v>
      </c>
      <c r="AJ99" s="67" t="str">
        <f>IF(OR(AJ94&lt;7,AJ94=0)," ",IF(OR(AJ98&gt;=0.285,AJ97&gt;=G91),"達成","未達成"))</f>
        <v>未達成</v>
      </c>
      <c r="AM99" s="81" t="str">
        <f>AJ99</f>
        <v>未達成</v>
      </c>
    </row>
    <row r="100" spans="1:39" ht="7.5" customHeight="1"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7"/>
      <c r="AI100" s="68"/>
      <c r="AJ100" s="69"/>
    </row>
    <row r="101" spans="1:39" s="1" customFormat="1">
      <c r="A101" s="2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F101" s="2"/>
      <c r="AH101" s="2"/>
      <c r="AI101" s="13"/>
      <c r="AJ101" s="14"/>
      <c r="AK101" s="2"/>
      <c r="AL101" s="2"/>
    </row>
    <row r="103" spans="1:39" ht="18.75">
      <c r="A103" s="9" t="s">
        <v>26</v>
      </c>
      <c r="B103" s="9"/>
      <c r="G103" s="1" t="s">
        <v>20</v>
      </c>
      <c r="H103" s="25" t="s">
        <v>27</v>
      </c>
      <c r="I103" s="1" t="str">
        <f>IF(L5="","",L5)</f>
        <v/>
      </c>
      <c r="J103" s="1" t="s">
        <v>28</v>
      </c>
      <c r="K103" s="1" t="str">
        <f>IF(N5="","",N5)</f>
        <v/>
      </c>
      <c r="L103" s="1" t="s">
        <v>29</v>
      </c>
      <c r="M103" s="25" t="s">
        <v>23</v>
      </c>
      <c r="N103" s="1" t="s">
        <v>21</v>
      </c>
      <c r="AD103" s="2"/>
      <c r="AG103" s="2"/>
      <c r="AI103" s="23" t="s">
        <v>55</v>
      </c>
      <c r="AJ103" s="10" t="s">
        <v>18</v>
      </c>
    </row>
    <row r="104" spans="1:39">
      <c r="B104" s="156" t="s">
        <v>3</v>
      </c>
      <c r="C104" s="156"/>
      <c r="D104" s="156"/>
      <c r="E104" s="156"/>
      <c r="F104" s="1" t="s">
        <v>12</v>
      </c>
      <c r="G104" s="24" t="str">
        <f>IF(G6="","",G6)</f>
        <v>●●小学校新築工事</v>
      </c>
    </row>
    <row r="105" spans="1:39">
      <c r="B105" s="156" t="s">
        <v>33</v>
      </c>
      <c r="C105" s="156"/>
      <c r="D105" s="156"/>
      <c r="E105" s="156"/>
      <c r="F105" s="1" t="s">
        <v>12</v>
      </c>
      <c r="G105" s="160">
        <f>IF(G7="","",G7)</f>
        <v>45748</v>
      </c>
      <c r="H105" s="160"/>
      <c r="I105" s="160"/>
      <c r="J105" s="160"/>
      <c r="K105" s="160"/>
      <c r="L105" s="38" t="s">
        <v>32</v>
      </c>
      <c r="M105" s="159">
        <f>IF(M7="","",M7)</f>
        <v>46112</v>
      </c>
      <c r="N105" s="159"/>
      <c r="O105" s="159"/>
      <c r="P105" s="159"/>
      <c r="Q105" s="159"/>
      <c r="R105" s="2"/>
    </row>
    <row r="106" spans="1:39">
      <c r="B106" s="156" t="s">
        <v>16</v>
      </c>
      <c r="C106" s="156"/>
      <c r="D106" s="156"/>
      <c r="E106" s="156"/>
      <c r="F106" s="1" t="s">
        <v>12</v>
      </c>
      <c r="G106" s="157">
        <f>IF(G8="","",G8)</f>
        <v>45749</v>
      </c>
      <c r="H106" s="157"/>
      <c r="I106" s="157"/>
      <c r="J106" s="157"/>
      <c r="K106" s="157"/>
      <c r="R106" s="2"/>
    </row>
    <row r="107" spans="1:39">
      <c r="B107" s="158" t="s">
        <v>17</v>
      </c>
      <c r="C107" s="158"/>
      <c r="D107" s="158"/>
      <c r="E107" s="158"/>
      <c r="F107" s="1" t="s">
        <v>12</v>
      </c>
      <c r="G107" s="159">
        <f>IF(G9="","",G9)</f>
        <v>46112</v>
      </c>
      <c r="H107" s="159"/>
      <c r="I107" s="159"/>
      <c r="J107" s="159"/>
      <c r="K107" s="159"/>
      <c r="L107" s="187" t="s">
        <v>1</v>
      </c>
      <c r="M107" s="187"/>
      <c r="N107" s="187"/>
      <c r="O107" s="1" t="s">
        <v>12</v>
      </c>
      <c r="P107" s="188">
        <f>+G107-G106+1</f>
        <v>364</v>
      </c>
      <c r="Q107" s="188"/>
      <c r="R107" s="188"/>
    </row>
    <row r="108" spans="1:39">
      <c r="B108" s="1" t="s">
        <v>22</v>
      </c>
      <c r="C108" s="2"/>
      <c r="D108" s="2"/>
      <c r="E108" s="2"/>
      <c r="F108" s="1" t="s">
        <v>12</v>
      </c>
      <c r="G108" s="55" t="str">
        <f>IF(G10="","",G10)</f>
        <v>㈱●●建設</v>
      </c>
    </row>
    <row r="109" spans="1:39" ht="13.5" customHeight="1">
      <c r="A109" s="23" t="s">
        <v>20</v>
      </c>
      <c r="B109" s="21">
        <f>C111</f>
        <v>46023</v>
      </c>
      <c r="C109" s="2" t="s">
        <v>19</v>
      </c>
      <c r="D109" s="2"/>
      <c r="E109" s="150" t="s">
        <v>65</v>
      </c>
      <c r="F109" s="150"/>
      <c r="G109" s="151">
        <f>+COUNTIF(C112:AG112,"土")+COUNTIF(C112:AG112,"日")</f>
        <v>9</v>
      </c>
      <c r="H109" s="151"/>
      <c r="W109" s="7"/>
      <c r="X109" s="7"/>
      <c r="Y109" s="7"/>
      <c r="Z109" s="7"/>
      <c r="AA109" s="7"/>
      <c r="AB109" s="7"/>
      <c r="AC109" s="7"/>
      <c r="AD109" s="7"/>
      <c r="AE109" s="7"/>
      <c r="AI109" s="79" t="s">
        <v>70</v>
      </c>
      <c r="AJ109" s="80" t="str">
        <f>IF(OR(AJ111&lt;7,AJ111=0)," ",IF(OR(AJ114&gt;=0.285,AJ113&gt;=G109),"達成","未達成"))</f>
        <v>未達成</v>
      </c>
      <c r="AK109" s="81" t="str">
        <f>AJ109</f>
        <v>未達成</v>
      </c>
    </row>
    <row r="110" spans="1:39" ht="13.5" customHeight="1">
      <c r="B110" s="21"/>
      <c r="C110" s="31">
        <f>IF(C111="","",MONTH(C111))</f>
        <v>1</v>
      </c>
      <c r="D110" s="31">
        <f t="shared" ref="D110:AG110" si="27">IF(D111="","",MONTH(D111))</f>
        <v>1</v>
      </c>
      <c r="E110" s="31">
        <f t="shared" si="27"/>
        <v>1</v>
      </c>
      <c r="F110" s="31">
        <f t="shared" si="27"/>
        <v>1</v>
      </c>
      <c r="G110" s="31">
        <f t="shared" si="27"/>
        <v>1</v>
      </c>
      <c r="H110" s="31">
        <f t="shared" si="27"/>
        <v>1</v>
      </c>
      <c r="I110" s="31">
        <f t="shared" si="27"/>
        <v>1</v>
      </c>
      <c r="J110" s="31">
        <f t="shared" si="27"/>
        <v>1</v>
      </c>
      <c r="K110" s="31">
        <f t="shared" si="27"/>
        <v>1</v>
      </c>
      <c r="L110" s="31">
        <f t="shared" si="27"/>
        <v>1</v>
      </c>
      <c r="M110" s="31">
        <f t="shared" si="27"/>
        <v>1</v>
      </c>
      <c r="N110" s="31">
        <f t="shared" si="27"/>
        <v>1</v>
      </c>
      <c r="O110" s="31">
        <f t="shared" si="27"/>
        <v>1</v>
      </c>
      <c r="P110" s="31">
        <f t="shared" si="27"/>
        <v>1</v>
      </c>
      <c r="Q110" s="31">
        <f t="shared" si="27"/>
        <v>1</v>
      </c>
      <c r="R110" s="31">
        <f t="shared" si="27"/>
        <v>1</v>
      </c>
      <c r="S110" s="31">
        <f t="shared" si="27"/>
        <v>1</v>
      </c>
      <c r="T110" s="31">
        <f t="shared" si="27"/>
        <v>1</v>
      </c>
      <c r="U110" s="31">
        <f t="shared" si="27"/>
        <v>1</v>
      </c>
      <c r="V110" s="31">
        <f t="shared" si="27"/>
        <v>1</v>
      </c>
      <c r="W110" s="31">
        <f t="shared" si="27"/>
        <v>1</v>
      </c>
      <c r="X110" s="31">
        <f t="shared" si="27"/>
        <v>1</v>
      </c>
      <c r="Y110" s="31">
        <f t="shared" si="27"/>
        <v>1</v>
      </c>
      <c r="Z110" s="31">
        <f t="shared" si="27"/>
        <v>1</v>
      </c>
      <c r="AA110" s="31">
        <f t="shared" si="27"/>
        <v>1</v>
      </c>
      <c r="AB110" s="31">
        <f t="shared" si="27"/>
        <v>1</v>
      </c>
      <c r="AC110" s="31">
        <f t="shared" si="27"/>
        <v>1</v>
      </c>
      <c r="AD110" s="31">
        <f t="shared" si="27"/>
        <v>1</v>
      </c>
      <c r="AE110" s="31">
        <f t="shared" si="27"/>
        <v>1</v>
      </c>
      <c r="AF110" s="31">
        <f t="shared" si="27"/>
        <v>1</v>
      </c>
      <c r="AG110" s="31">
        <f t="shared" si="27"/>
        <v>1</v>
      </c>
      <c r="AI110" s="41" t="s">
        <v>71</v>
      </c>
      <c r="AJ110" s="42">
        <f>+COUNTIF(C113:AG114,"夏季休暇")+COUNTIF(C113:AG114,"年末年始")</f>
        <v>0</v>
      </c>
    </row>
    <row r="111" spans="1:39">
      <c r="B111" s="3" t="s">
        <v>11</v>
      </c>
      <c r="C111" s="34">
        <f>IF($G$9&lt;DATE(YEAR(C13),MONTH(C13)+9,1),"",DATE(YEAR(C13),MONTH(C13)+9,1))</f>
        <v>46023</v>
      </c>
      <c r="D111" s="15">
        <f>IF(C111="","",IF($G$9&lt;(+C111+1),"",IF(MONTH(+C111+1)=C110,C111+1,"")))</f>
        <v>46024</v>
      </c>
      <c r="E111" s="15">
        <f t="shared" ref="E111:AG111" si="28">IF(D111="","",IF($G$9&lt;(+D111+1),"",IF(MONTH(+D111+1)=D110,D111+1,"")))</f>
        <v>46025</v>
      </c>
      <c r="F111" s="15">
        <f t="shared" si="28"/>
        <v>46026</v>
      </c>
      <c r="G111" s="15">
        <f t="shared" si="28"/>
        <v>46027</v>
      </c>
      <c r="H111" s="15">
        <f t="shared" si="28"/>
        <v>46028</v>
      </c>
      <c r="I111" s="15">
        <f t="shared" si="28"/>
        <v>46029</v>
      </c>
      <c r="J111" s="15">
        <f t="shared" si="28"/>
        <v>46030</v>
      </c>
      <c r="K111" s="15">
        <f t="shared" si="28"/>
        <v>46031</v>
      </c>
      <c r="L111" s="15">
        <f t="shared" si="28"/>
        <v>46032</v>
      </c>
      <c r="M111" s="15">
        <f t="shared" si="28"/>
        <v>46033</v>
      </c>
      <c r="N111" s="15">
        <f t="shared" si="28"/>
        <v>46034</v>
      </c>
      <c r="O111" s="15">
        <f t="shared" si="28"/>
        <v>46035</v>
      </c>
      <c r="P111" s="15">
        <f t="shared" si="28"/>
        <v>46036</v>
      </c>
      <c r="Q111" s="15">
        <f t="shared" si="28"/>
        <v>46037</v>
      </c>
      <c r="R111" s="15">
        <f t="shared" si="28"/>
        <v>46038</v>
      </c>
      <c r="S111" s="15">
        <f t="shared" si="28"/>
        <v>46039</v>
      </c>
      <c r="T111" s="15">
        <f t="shared" si="28"/>
        <v>46040</v>
      </c>
      <c r="U111" s="15">
        <f t="shared" si="28"/>
        <v>46041</v>
      </c>
      <c r="V111" s="15">
        <f t="shared" si="28"/>
        <v>46042</v>
      </c>
      <c r="W111" s="15">
        <f t="shared" si="28"/>
        <v>46043</v>
      </c>
      <c r="X111" s="15">
        <f t="shared" si="28"/>
        <v>46044</v>
      </c>
      <c r="Y111" s="15">
        <f t="shared" si="28"/>
        <v>46045</v>
      </c>
      <c r="Z111" s="15">
        <f t="shared" si="28"/>
        <v>46046</v>
      </c>
      <c r="AA111" s="15">
        <f t="shared" si="28"/>
        <v>46047</v>
      </c>
      <c r="AB111" s="15">
        <f t="shared" si="28"/>
        <v>46048</v>
      </c>
      <c r="AC111" s="15">
        <f t="shared" si="28"/>
        <v>46049</v>
      </c>
      <c r="AD111" s="15">
        <f t="shared" si="28"/>
        <v>46050</v>
      </c>
      <c r="AE111" s="15">
        <f t="shared" si="28"/>
        <v>46051</v>
      </c>
      <c r="AF111" s="15">
        <f t="shared" si="28"/>
        <v>46052</v>
      </c>
      <c r="AG111" s="32">
        <f t="shared" si="28"/>
        <v>46053</v>
      </c>
      <c r="AH111" s="4"/>
      <c r="AI111" s="20" t="s">
        <v>72</v>
      </c>
      <c r="AJ111" s="70">
        <f>COUNT(C111:AG111)-AJ110</f>
        <v>31</v>
      </c>
    </row>
    <row r="112" spans="1:39">
      <c r="B112" s="5" t="s">
        <v>5</v>
      </c>
      <c r="C112" s="30" t="str">
        <f>IF(C111="","",TEXT(WEEKDAY(+C111),"aaa"))</f>
        <v>木</v>
      </c>
      <c r="D112" s="30" t="str">
        <f t="shared" ref="D112:AG112" si="29">IF(D111="","",TEXT(WEEKDAY(+D111),"aaa"))</f>
        <v>金</v>
      </c>
      <c r="E112" s="30" t="str">
        <f t="shared" si="29"/>
        <v>土</v>
      </c>
      <c r="F112" s="30" t="str">
        <f t="shared" si="29"/>
        <v>日</v>
      </c>
      <c r="G112" s="30" t="str">
        <f t="shared" si="29"/>
        <v>月</v>
      </c>
      <c r="H112" s="30" t="str">
        <f t="shared" si="29"/>
        <v>火</v>
      </c>
      <c r="I112" s="30" t="str">
        <f t="shared" si="29"/>
        <v>水</v>
      </c>
      <c r="J112" s="30" t="str">
        <f t="shared" si="29"/>
        <v>木</v>
      </c>
      <c r="K112" s="30" t="str">
        <f t="shared" si="29"/>
        <v>金</v>
      </c>
      <c r="L112" s="30" t="str">
        <f t="shared" si="29"/>
        <v>土</v>
      </c>
      <c r="M112" s="30" t="str">
        <f t="shared" si="29"/>
        <v>日</v>
      </c>
      <c r="N112" s="30" t="str">
        <f t="shared" si="29"/>
        <v>月</v>
      </c>
      <c r="O112" s="30" t="str">
        <f t="shared" si="29"/>
        <v>火</v>
      </c>
      <c r="P112" s="30" t="str">
        <f t="shared" si="29"/>
        <v>水</v>
      </c>
      <c r="Q112" s="30" t="str">
        <f t="shared" si="29"/>
        <v>木</v>
      </c>
      <c r="R112" s="30" t="str">
        <f t="shared" si="29"/>
        <v>金</v>
      </c>
      <c r="S112" s="30" t="str">
        <f t="shared" si="29"/>
        <v>土</v>
      </c>
      <c r="T112" s="30" t="str">
        <f t="shared" si="29"/>
        <v>日</v>
      </c>
      <c r="U112" s="30" t="str">
        <f t="shared" si="29"/>
        <v>月</v>
      </c>
      <c r="V112" s="30" t="str">
        <f t="shared" si="29"/>
        <v>火</v>
      </c>
      <c r="W112" s="30" t="str">
        <f t="shared" si="29"/>
        <v>水</v>
      </c>
      <c r="X112" s="30" t="str">
        <f t="shared" si="29"/>
        <v>木</v>
      </c>
      <c r="Y112" s="30" t="str">
        <f t="shared" si="29"/>
        <v>金</v>
      </c>
      <c r="Z112" s="30" t="str">
        <f t="shared" si="29"/>
        <v>土</v>
      </c>
      <c r="AA112" s="30" t="str">
        <f t="shared" si="29"/>
        <v>日</v>
      </c>
      <c r="AB112" s="30" t="str">
        <f t="shared" si="29"/>
        <v>月</v>
      </c>
      <c r="AC112" s="30" t="str">
        <f t="shared" si="29"/>
        <v>火</v>
      </c>
      <c r="AD112" s="30" t="str">
        <f t="shared" si="29"/>
        <v>水</v>
      </c>
      <c r="AE112" s="30" t="str">
        <f t="shared" si="29"/>
        <v>木</v>
      </c>
      <c r="AF112" s="30" t="str">
        <f t="shared" si="29"/>
        <v>金</v>
      </c>
      <c r="AG112" s="29" t="str">
        <f t="shared" si="29"/>
        <v>土</v>
      </c>
      <c r="AH112" s="7"/>
      <c r="AI112" s="20" t="s">
        <v>73</v>
      </c>
      <c r="AJ112" s="12">
        <f>COUNT(C111:AG111)-AJ110-COUNTIF(C115:AG116,"一時中止")-COUNTIF(C115:AG116,"その他")</f>
        <v>31</v>
      </c>
    </row>
    <row r="113" spans="1:39" ht="13.5" customHeight="1">
      <c r="B113" s="184" t="s">
        <v>0</v>
      </c>
      <c r="C113" s="186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5"/>
      <c r="AH113" s="7"/>
      <c r="AI113" s="20" t="s">
        <v>74</v>
      </c>
      <c r="AJ113" s="6">
        <f>IF(AJ112=0,0,+COUNTIF(C113:AG114,"休"))</f>
        <v>0</v>
      </c>
    </row>
    <row r="114" spans="1:39" ht="13.5" customHeight="1">
      <c r="B114" s="185"/>
      <c r="C114" s="186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5"/>
      <c r="AH114" s="7"/>
      <c r="AI114" s="20" t="s">
        <v>75</v>
      </c>
      <c r="AJ114" s="8">
        <f>IF(AJ111=0,0,+AJ113/AJ111)</f>
        <v>0</v>
      </c>
    </row>
    <row r="115" spans="1:39" ht="13.5" customHeight="1">
      <c r="B115" s="180" t="s">
        <v>7</v>
      </c>
      <c r="C115" s="18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74"/>
      <c r="AH115" s="7"/>
      <c r="AI115" s="20" t="s">
        <v>76</v>
      </c>
      <c r="AJ115" s="6">
        <f>IF(AJ112=0,0,+COUNTIF(C115:AG116,"休")+COUNTIF(C115:AG116,"振替休暇")+COUNTIF(C115:AG116,"雨"))</f>
        <v>0</v>
      </c>
    </row>
    <row r="116" spans="1:39">
      <c r="B116" s="181"/>
      <c r="C116" s="18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75"/>
      <c r="AH116" s="7"/>
      <c r="AI116" s="20" t="s">
        <v>77</v>
      </c>
      <c r="AJ116" s="8">
        <f>IF(AJ112=0,0,+AJ115/AJ112)</f>
        <v>0</v>
      </c>
    </row>
    <row r="117" spans="1:39">
      <c r="B117" s="73" t="str">
        <f>IF($Y$10="無","",IF($AE$10="エラー","※工期内で夏季休暇を3日設定してください",""))</f>
        <v/>
      </c>
      <c r="C117" s="40"/>
      <c r="D117" s="40"/>
      <c r="E117" s="40"/>
      <c r="F117" s="40"/>
      <c r="G117" s="40"/>
      <c r="H117" s="40"/>
      <c r="I117" s="40"/>
      <c r="J117" s="40"/>
      <c r="K117" s="40"/>
      <c r="L117" s="73" t="str">
        <f>IF($Y$11="無","",IF($AE$10="エラー","※年末年始を6日設定してください",""))</f>
        <v/>
      </c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7"/>
      <c r="AI117" s="66" t="s">
        <v>78</v>
      </c>
      <c r="AJ117" s="67" t="str">
        <f>IF(OR(AJ112&lt;7,AJ112=0)," ",IF(OR(AJ116&gt;=0.285,AJ115&gt;=G109),"達成","未達成"))</f>
        <v>未達成</v>
      </c>
      <c r="AM117" s="81" t="str">
        <f>AJ117</f>
        <v>未達成</v>
      </c>
    </row>
    <row r="118" spans="1:39" ht="7.5" customHeight="1"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7"/>
      <c r="AI118" s="68"/>
      <c r="AJ118" s="69"/>
    </row>
    <row r="119" spans="1:39" ht="13.5" customHeight="1">
      <c r="A119" s="23" t="s">
        <v>20</v>
      </c>
      <c r="B119" s="21">
        <f>C121</f>
        <v>46054</v>
      </c>
      <c r="C119" s="2" t="s">
        <v>19</v>
      </c>
      <c r="D119" s="2"/>
      <c r="E119" s="150" t="s">
        <v>65</v>
      </c>
      <c r="F119" s="150"/>
      <c r="G119" s="151">
        <f>+COUNTIF(C122:AG122,"土")+COUNTIF(C122:AG122,"日")</f>
        <v>8</v>
      </c>
      <c r="H119" s="151"/>
      <c r="W119" s="7"/>
      <c r="X119" s="7"/>
      <c r="Y119" s="7"/>
      <c r="Z119" s="7"/>
      <c r="AA119" s="7"/>
      <c r="AB119" s="7"/>
      <c r="AC119" s="7"/>
      <c r="AD119" s="7"/>
      <c r="AE119" s="7"/>
      <c r="AI119" s="79" t="s">
        <v>70</v>
      </c>
      <c r="AJ119" s="80" t="str">
        <f>IF(OR(AJ121&lt;7,AJ121=0)," ",IF(OR(AJ124&gt;=0.285,AJ123&gt;=G119),"達成","未達成"))</f>
        <v>未達成</v>
      </c>
      <c r="AK119" s="81" t="str">
        <f>AJ119</f>
        <v>未達成</v>
      </c>
    </row>
    <row r="120" spans="1:39" ht="13.5" customHeight="1">
      <c r="B120" s="21"/>
      <c r="C120" s="31">
        <f>IF(C121="","",MONTH(C121))</f>
        <v>2</v>
      </c>
      <c r="D120" s="31">
        <f t="shared" ref="D120:AG120" si="30">IF(D121="","",MONTH(D121))</f>
        <v>2</v>
      </c>
      <c r="E120" s="31">
        <f t="shared" si="30"/>
        <v>2</v>
      </c>
      <c r="F120" s="31">
        <f t="shared" si="30"/>
        <v>2</v>
      </c>
      <c r="G120" s="31">
        <f t="shared" si="30"/>
        <v>2</v>
      </c>
      <c r="H120" s="31">
        <f t="shared" si="30"/>
        <v>2</v>
      </c>
      <c r="I120" s="31">
        <f t="shared" si="30"/>
        <v>2</v>
      </c>
      <c r="J120" s="31">
        <f t="shared" si="30"/>
        <v>2</v>
      </c>
      <c r="K120" s="31">
        <f t="shared" si="30"/>
        <v>2</v>
      </c>
      <c r="L120" s="31">
        <f t="shared" si="30"/>
        <v>2</v>
      </c>
      <c r="M120" s="31">
        <f t="shared" si="30"/>
        <v>2</v>
      </c>
      <c r="N120" s="31">
        <f t="shared" si="30"/>
        <v>2</v>
      </c>
      <c r="O120" s="31">
        <f t="shared" si="30"/>
        <v>2</v>
      </c>
      <c r="P120" s="31">
        <f t="shared" si="30"/>
        <v>2</v>
      </c>
      <c r="Q120" s="31">
        <f t="shared" si="30"/>
        <v>2</v>
      </c>
      <c r="R120" s="31">
        <f t="shared" si="30"/>
        <v>2</v>
      </c>
      <c r="S120" s="31">
        <f t="shared" si="30"/>
        <v>2</v>
      </c>
      <c r="T120" s="31">
        <f t="shared" si="30"/>
        <v>2</v>
      </c>
      <c r="U120" s="31">
        <f t="shared" si="30"/>
        <v>2</v>
      </c>
      <c r="V120" s="31">
        <f t="shared" si="30"/>
        <v>2</v>
      </c>
      <c r="W120" s="31">
        <f t="shared" si="30"/>
        <v>2</v>
      </c>
      <c r="X120" s="31">
        <f t="shared" si="30"/>
        <v>2</v>
      </c>
      <c r="Y120" s="31">
        <f t="shared" si="30"/>
        <v>2</v>
      </c>
      <c r="Z120" s="31">
        <f t="shared" si="30"/>
        <v>2</v>
      </c>
      <c r="AA120" s="31">
        <f t="shared" si="30"/>
        <v>2</v>
      </c>
      <c r="AB120" s="31">
        <f t="shared" si="30"/>
        <v>2</v>
      </c>
      <c r="AC120" s="31">
        <f t="shared" si="30"/>
        <v>2</v>
      </c>
      <c r="AD120" s="31">
        <f t="shared" si="30"/>
        <v>2</v>
      </c>
      <c r="AE120" s="31" t="str">
        <f t="shared" si="30"/>
        <v/>
      </c>
      <c r="AF120" s="31" t="str">
        <f t="shared" si="30"/>
        <v/>
      </c>
      <c r="AG120" s="31" t="str">
        <f t="shared" si="30"/>
        <v/>
      </c>
      <c r="AI120" s="41" t="s">
        <v>71</v>
      </c>
      <c r="AJ120" s="42">
        <f>+COUNTIF(C123:AG124,"夏季休暇")+COUNTIF(C123:AG124,"年末年始")</f>
        <v>0</v>
      </c>
    </row>
    <row r="121" spans="1:39">
      <c r="B121" s="18" t="s">
        <v>11</v>
      </c>
      <c r="C121" s="34">
        <f>IF($G$9&lt;DATE(YEAR(C13),MONTH(C13)+10,1),"",DATE(YEAR(C13),MONTH(C13)+10,1))</f>
        <v>46054</v>
      </c>
      <c r="D121" s="15">
        <f>IF(C121="","",IF($G$9&lt;(+C121+1),"",IF(MONTH(+C121+1)=C120,C121+1,"")))</f>
        <v>46055</v>
      </c>
      <c r="E121" s="15">
        <f t="shared" ref="E121:AG121" si="31">IF(D121="","",IF($G$9&lt;(+D121+1),"",IF(MONTH(+D121+1)=D120,D121+1,"")))</f>
        <v>46056</v>
      </c>
      <c r="F121" s="15">
        <f t="shared" si="31"/>
        <v>46057</v>
      </c>
      <c r="G121" s="15">
        <f t="shared" si="31"/>
        <v>46058</v>
      </c>
      <c r="H121" s="15">
        <f t="shared" si="31"/>
        <v>46059</v>
      </c>
      <c r="I121" s="15">
        <f t="shared" si="31"/>
        <v>46060</v>
      </c>
      <c r="J121" s="15">
        <f t="shared" si="31"/>
        <v>46061</v>
      </c>
      <c r="K121" s="15">
        <f t="shared" si="31"/>
        <v>46062</v>
      </c>
      <c r="L121" s="15">
        <f t="shared" si="31"/>
        <v>46063</v>
      </c>
      <c r="M121" s="15">
        <f t="shared" si="31"/>
        <v>46064</v>
      </c>
      <c r="N121" s="15">
        <f t="shared" si="31"/>
        <v>46065</v>
      </c>
      <c r="O121" s="15">
        <f t="shared" si="31"/>
        <v>46066</v>
      </c>
      <c r="P121" s="15">
        <f t="shared" si="31"/>
        <v>46067</v>
      </c>
      <c r="Q121" s="15">
        <f t="shared" si="31"/>
        <v>46068</v>
      </c>
      <c r="R121" s="15">
        <f t="shared" si="31"/>
        <v>46069</v>
      </c>
      <c r="S121" s="15">
        <f t="shared" si="31"/>
        <v>46070</v>
      </c>
      <c r="T121" s="15">
        <f t="shared" si="31"/>
        <v>46071</v>
      </c>
      <c r="U121" s="15">
        <f t="shared" si="31"/>
        <v>46072</v>
      </c>
      <c r="V121" s="15">
        <f t="shared" si="31"/>
        <v>46073</v>
      </c>
      <c r="W121" s="15">
        <f t="shared" si="31"/>
        <v>46074</v>
      </c>
      <c r="X121" s="15">
        <f t="shared" si="31"/>
        <v>46075</v>
      </c>
      <c r="Y121" s="15">
        <f t="shared" si="31"/>
        <v>46076</v>
      </c>
      <c r="Z121" s="15">
        <f t="shared" si="31"/>
        <v>46077</v>
      </c>
      <c r="AA121" s="15">
        <f t="shared" si="31"/>
        <v>46078</v>
      </c>
      <c r="AB121" s="15">
        <f t="shared" si="31"/>
        <v>46079</v>
      </c>
      <c r="AC121" s="15">
        <f t="shared" si="31"/>
        <v>46080</v>
      </c>
      <c r="AD121" s="15">
        <f t="shared" si="31"/>
        <v>46081</v>
      </c>
      <c r="AE121" s="15" t="str">
        <f t="shared" si="31"/>
        <v/>
      </c>
      <c r="AF121" s="15" t="str">
        <f t="shared" si="31"/>
        <v/>
      </c>
      <c r="AG121" s="32" t="str">
        <f t="shared" si="31"/>
        <v/>
      </c>
      <c r="AH121" s="4"/>
      <c r="AI121" s="20" t="s">
        <v>72</v>
      </c>
      <c r="AJ121" s="70">
        <f>COUNT(C121:AG121)-AJ120</f>
        <v>28</v>
      </c>
    </row>
    <row r="122" spans="1:39">
      <c r="B122" s="19" t="s">
        <v>5</v>
      </c>
      <c r="C122" s="30" t="str">
        <f>IF(C121="","",TEXT(WEEKDAY(+C121),"aaa"))</f>
        <v>日</v>
      </c>
      <c r="D122" s="30" t="str">
        <f t="shared" ref="D122" si="32">IF(D121="","",TEXT(WEEKDAY(+D121),"aaa"))</f>
        <v>月</v>
      </c>
      <c r="E122" s="30" t="str">
        <f t="shared" ref="E122" si="33">IF(E121="","",TEXT(WEEKDAY(+E121),"aaa"))</f>
        <v>火</v>
      </c>
      <c r="F122" s="30" t="str">
        <f t="shared" ref="F122" si="34">IF(F121="","",TEXT(WEEKDAY(+F121),"aaa"))</f>
        <v>水</v>
      </c>
      <c r="G122" s="30" t="str">
        <f t="shared" ref="G122" si="35">IF(G121="","",TEXT(WEEKDAY(+G121),"aaa"))</f>
        <v>木</v>
      </c>
      <c r="H122" s="30" t="str">
        <f t="shared" ref="H122" si="36">IF(H121="","",TEXT(WEEKDAY(+H121),"aaa"))</f>
        <v>金</v>
      </c>
      <c r="I122" s="30" t="str">
        <f t="shared" ref="I122" si="37">IF(I121="","",TEXT(WEEKDAY(+I121),"aaa"))</f>
        <v>土</v>
      </c>
      <c r="J122" s="30" t="str">
        <f t="shared" ref="J122" si="38">IF(J121="","",TEXT(WEEKDAY(+J121),"aaa"))</f>
        <v>日</v>
      </c>
      <c r="K122" s="30" t="str">
        <f t="shared" ref="K122" si="39">IF(K121="","",TEXT(WEEKDAY(+K121),"aaa"))</f>
        <v>月</v>
      </c>
      <c r="L122" s="30" t="str">
        <f t="shared" ref="L122" si="40">IF(L121="","",TEXT(WEEKDAY(+L121),"aaa"))</f>
        <v>火</v>
      </c>
      <c r="M122" s="30" t="str">
        <f t="shared" ref="M122" si="41">IF(M121="","",TEXT(WEEKDAY(+M121),"aaa"))</f>
        <v>水</v>
      </c>
      <c r="N122" s="30" t="str">
        <f t="shared" ref="N122" si="42">IF(N121="","",TEXT(WEEKDAY(+N121),"aaa"))</f>
        <v>木</v>
      </c>
      <c r="O122" s="30" t="str">
        <f t="shared" ref="O122" si="43">IF(O121="","",TEXT(WEEKDAY(+O121),"aaa"))</f>
        <v>金</v>
      </c>
      <c r="P122" s="30" t="str">
        <f t="shared" ref="P122" si="44">IF(P121="","",TEXT(WEEKDAY(+P121),"aaa"))</f>
        <v>土</v>
      </c>
      <c r="Q122" s="30" t="str">
        <f t="shared" ref="Q122" si="45">IF(Q121="","",TEXT(WEEKDAY(+Q121),"aaa"))</f>
        <v>日</v>
      </c>
      <c r="R122" s="30" t="str">
        <f t="shared" ref="R122" si="46">IF(R121="","",TEXT(WEEKDAY(+R121),"aaa"))</f>
        <v>月</v>
      </c>
      <c r="S122" s="30" t="str">
        <f t="shared" ref="S122" si="47">IF(S121="","",TEXT(WEEKDAY(+S121),"aaa"))</f>
        <v>火</v>
      </c>
      <c r="T122" s="30" t="str">
        <f t="shared" ref="T122" si="48">IF(T121="","",TEXT(WEEKDAY(+T121),"aaa"))</f>
        <v>水</v>
      </c>
      <c r="U122" s="30" t="str">
        <f t="shared" ref="U122" si="49">IF(U121="","",TEXT(WEEKDAY(+U121),"aaa"))</f>
        <v>木</v>
      </c>
      <c r="V122" s="30" t="str">
        <f t="shared" ref="V122" si="50">IF(V121="","",TEXT(WEEKDAY(+V121),"aaa"))</f>
        <v>金</v>
      </c>
      <c r="W122" s="30" t="str">
        <f t="shared" ref="W122" si="51">IF(W121="","",TEXT(WEEKDAY(+W121),"aaa"))</f>
        <v>土</v>
      </c>
      <c r="X122" s="30" t="str">
        <f t="shared" ref="X122" si="52">IF(X121="","",TEXT(WEEKDAY(+X121),"aaa"))</f>
        <v>日</v>
      </c>
      <c r="Y122" s="30" t="str">
        <f t="shared" ref="Y122" si="53">IF(Y121="","",TEXT(WEEKDAY(+Y121),"aaa"))</f>
        <v>月</v>
      </c>
      <c r="Z122" s="30" t="str">
        <f t="shared" ref="Z122" si="54">IF(Z121="","",TEXT(WEEKDAY(+Z121),"aaa"))</f>
        <v>火</v>
      </c>
      <c r="AA122" s="30" t="str">
        <f t="shared" ref="AA122" si="55">IF(AA121="","",TEXT(WEEKDAY(+AA121),"aaa"))</f>
        <v>水</v>
      </c>
      <c r="AB122" s="30" t="str">
        <f t="shared" ref="AB122" si="56">IF(AB121="","",TEXT(WEEKDAY(+AB121),"aaa"))</f>
        <v>木</v>
      </c>
      <c r="AC122" s="30" t="str">
        <f t="shared" ref="AC122" si="57">IF(AC121="","",TEXT(WEEKDAY(+AC121),"aaa"))</f>
        <v>金</v>
      </c>
      <c r="AD122" s="30" t="str">
        <f t="shared" ref="AD122" si="58">IF(AD121="","",TEXT(WEEKDAY(+AD121),"aaa"))</f>
        <v>土</v>
      </c>
      <c r="AE122" s="30" t="str">
        <f t="shared" ref="AE122" si="59">IF(AE121="","",TEXT(WEEKDAY(+AE121),"aaa"))</f>
        <v/>
      </c>
      <c r="AF122" s="30" t="str">
        <f t="shared" ref="AF122" si="60">IF(AF121="","",TEXT(WEEKDAY(+AF121),"aaa"))</f>
        <v/>
      </c>
      <c r="AG122" s="29" t="str">
        <f t="shared" ref="AG122" si="61">IF(AG121="","",TEXT(WEEKDAY(+AG121),"aaa"))</f>
        <v/>
      </c>
      <c r="AH122" s="7"/>
      <c r="AI122" s="20" t="s">
        <v>73</v>
      </c>
      <c r="AJ122" s="12">
        <f>COUNT(C121:AG121)-AJ120-COUNTIF(C125:AG126,"一時中止")-COUNTIF(C125:AG126,"その他")</f>
        <v>28</v>
      </c>
    </row>
    <row r="123" spans="1:39" ht="13.5" customHeight="1">
      <c r="B123" s="184" t="s">
        <v>0</v>
      </c>
      <c r="C123" s="186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5"/>
      <c r="AH123" s="7"/>
      <c r="AI123" s="20" t="s">
        <v>74</v>
      </c>
      <c r="AJ123" s="6">
        <f>IF(AJ122=0,0,+COUNTIF(C123:AG124,"休"))</f>
        <v>0</v>
      </c>
    </row>
    <row r="124" spans="1:39" ht="13.5" customHeight="1">
      <c r="B124" s="185"/>
      <c r="C124" s="186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5"/>
      <c r="AH124" s="7"/>
      <c r="AI124" s="20" t="s">
        <v>75</v>
      </c>
      <c r="AJ124" s="8">
        <f>IF(AJ121=0,0,+AJ123/AJ121)</f>
        <v>0</v>
      </c>
    </row>
    <row r="125" spans="1:39" ht="13.5" customHeight="1">
      <c r="B125" s="180" t="s">
        <v>7</v>
      </c>
      <c r="C125" s="18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74"/>
      <c r="AH125" s="7"/>
      <c r="AI125" s="20" t="s">
        <v>76</v>
      </c>
      <c r="AJ125" s="6">
        <f>IF(AJ122=0,0,+COUNTIF(C125:AG126,"休")+COUNTIF(C125:AG126,"振替休暇")+COUNTIF(C125:AG126,"雨"))</f>
        <v>0</v>
      </c>
    </row>
    <row r="126" spans="1:39">
      <c r="B126" s="181"/>
      <c r="C126" s="18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75"/>
      <c r="AH126" s="7"/>
      <c r="AI126" s="20" t="s">
        <v>77</v>
      </c>
      <c r="AJ126" s="8">
        <f>IF(AJ122=0,0,+AJ125/AJ122)</f>
        <v>0</v>
      </c>
    </row>
    <row r="127" spans="1:39">
      <c r="B127" s="73" t="str">
        <f>IF($Y$10="無","",IF($AE$10="エラー","※工期内で夏季休暇を3日設定してください",""))</f>
        <v/>
      </c>
      <c r="C127" s="40"/>
      <c r="D127" s="40"/>
      <c r="E127" s="40"/>
      <c r="F127" s="40"/>
      <c r="G127" s="40"/>
      <c r="H127" s="40"/>
      <c r="I127" s="40"/>
      <c r="J127" s="40"/>
      <c r="K127" s="40"/>
      <c r="L127" s="73" t="str">
        <f>IF($Y$11="無","",IF($AE$10="エラー","※年末年始を6日設定してください",""))</f>
        <v/>
      </c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7"/>
      <c r="AI127" s="66" t="s">
        <v>78</v>
      </c>
      <c r="AJ127" s="67" t="str">
        <f>IF(OR(AJ122&lt;7,AJ122=0)," ",IF(OR(AJ126&gt;=0.285,AJ125&gt;=G119),"達成","未達成"))</f>
        <v>未達成</v>
      </c>
      <c r="AM127" s="81" t="str">
        <f>AJ127</f>
        <v>未達成</v>
      </c>
    </row>
    <row r="128" spans="1:39" ht="9.75" customHeight="1"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7"/>
      <c r="AI128" s="68"/>
      <c r="AJ128" s="69"/>
    </row>
    <row r="129" spans="1:39" ht="13.5" customHeight="1">
      <c r="A129" s="23" t="s">
        <v>20</v>
      </c>
      <c r="B129" s="21">
        <f>C131</f>
        <v>46082</v>
      </c>
      <c r="C129" s="2" t="s">
        <v>19</v>
      </c>
      <c r="D129" s="2"/>
      <c r="E129" s="150" t="s">
        <v>65</v>
      </c>
      <c r="F129" s="150"/>
      <c r="G129" s="151">
        <f>+COUNTIF(C132:AG132,"土")+COUNTIF(C132:AG132,"日")</f>
        <v>9</v>
      </c>
      <c r="H129" s="151"/>
      <c r="W129" s="7"/>
      <c r="X129" s="7"/>
      <c r="Y129" s="7"/>
      <c r="Z129" s="7"/>
      <c r="AA129" s="7"/>
      <c r="AB129" s="7"/>
      <c r="AC129" s="7"/>
      <c r="AD129" s="7"/>
      <c r="AE129" s="7"/>
      <c r="AI129" s="79" t="s">
        <v>70</v>
      </c>
      <c r="AJ129" s="80" t="str">
        <f>IF(OR(AJ131&lt;7,AJ131=0)," ",IF(OR(AJ134&gt;=0.285,AJ133&gt;=G129),"達成","未達成"))</f>
        <v>未達成</v>
      </c>
      <c r="AK129" s="81" t="str">
        <f>AJ129</f>
        <v>未達成</v>
      </c>
    </row>
    <row r="130" spans="1:39" ht="13.5" customHeight="1">
      <c r="B130" s="21"/>
      <c r="C130" s="31">
        <f>IF(C131="","",MONTH(C131))</f>
        <v>3</v>
      </c>
      <c r="D130" s="31">
        <f t="shared" ref="D130:AG130" si="62">IF(D131="","",MONTH(D131))</f>
        <v>3</v>
      </c>
      <c r="E130" s="31">
        <f t="shared" si="62"/>
        <v>3</v>
      </c>
      <c r="F130" s="31">
        <f t="shared" si="62"/>
        <v>3</v>
      </c>
      <c r="G130" s="31">
        <f t="shared" si="62"/>
        <v>3</v>
      </c>
      <c r="H130" s="31">
        <f t="shared" si="62"/>
        <v>3</v>
      </c>
      <c r="I130" s="31">
        <f t="shared" si="62"/>
        <v>3</v>
      </c>
      <c r="J130" s="31">
        <f t="shared" si="62"/>
        <v>3</v>
      </c>
      <c r="K130" s="31">
        <f t="shared" si="62"/>
        <v>3</v>
      </c>
      <c r="L130" s="31">
        <f t="shared" si="62"/>
        <v>3</v>
      </c>
      <c r="M130" s="31">
        <f t="shared" si="62"/>
        <v>3</v>
      </c>
      <c r="N130" s="31">
        <f t="shared" si="62"/>
        <v>3</v>
      </c>
      <c r="O130" s="31">
        <f t="shared" si="62"/>
        <v>3</v>
      </c>
      <c r="P130" s="31">
        <f t="shared" si="62"/>
        <v>3</v>
      </c>
      <c r="Q130" s="31">
        <f t="shared" si="62"/>
        <v>3</v>
      </c>
      <c r="R130" s="31">
        <f t="shared" si="62"/>
        <v>3</v>
      </c>
      <c r="S130" s="31">
        <f t="shared" si="62"/>
        <v>3</v>
      </c>
      <c r="T130" s="31">
        <f t="shared" si="62"/>
        <v>3</v>
      </c>
      <c r="U130" s="31">
        <f t="shared" si="62"/>
        <v>3</v>
      </c>
      <c r="V130" s="31">
        <f t="shared" si="62"/>
        <v>3</v>
      </c>
      <c r="W130" s="31">
        <f t="shared" si="62"/>
        <v>3</v>
      </c>
      <c r="X130" s="31">
        <f t="shared" si="62"/>
        <v>3</v>
      </c>
      <c r="Y130" s="31">
        <f t="shared" si="62"/>
        <v>3</v>
      </c>
      <c r="Z130" s="31">
        <f t="shared" si="62"/>
        <v>3</v>
      </c>
      <c r="AA130" s="31">
        <f t="shared" si="62"/>
        <v>3</v>
      </c>
      <c r="AB130" s="31">
        <f t="shared" si="62"/>
        <v>3</v>
      </c>
      <c r="AC130" s="31">
        <f t="shared" si="62"/>
        <v>3</v>
      </c>
      <c r="AD130" s="31">
        <f t="shared" si="62"/>
        <v>3</v>
      </c>
      <c r="AE130" s="31">
        <f t="shared" si="62"/>
        <v>3</v>
      </c>
      <c r="AF130" s="31">
        <f t="shared" si="62"/>
        <v>3</v>
      </c>
      <c r="AG130" s="31">
        <f t="shared" si="62"/>
        <v>3</v>
      </c>
      <c r="AI130" s="41" t="s">
        <v>71</v>
      </c>
      <c r="AJ130" s="42">
        <f>+COUNTIF(C133:AG134,"夏季休暇")+COUNTIF(C133:AG134,"年末年始")</f>
        <v>0</v>
      </c>
    </row>
    <row r="131" spans="1:39">
      <c r="B131" s="3" t="s">
        <v>11</v>
      </c>
      <c r="C131" s="34">
        <f>IF($G$9&lt;DATE(YEAR(C13),MONTH(C13)+11,1),"",DATE(YEAR(C13),MONTH(C13)+11,1))</f>
        <v>46082</v>
      </c>
      <c r="D131" s="15">
        <f>IF(C131="","",IF($G$9&lt;(+C131+1),"",IF(MONTH(+C131+1)=C130,C131+1,"")))</f>
        <v>46083</v>
      </c>
      <c r="E131" s="15">
        <f t="shared" ref="E131:AG131" si="63">IF(D131="","",IF($G$9&lt;(+D131+1),"",IF(MONTH(+D131+1)=D130,D131+1,"")))</f>
        <v>46084</v>
      </c>
      <c r="F131" s="15">
        <f t="shared" si="63"/>
        <v>46085</v>
      </c>
      <c r="G131" s="15">
        <f t="shared" si="63"/>
        <v>46086</v>
      </c>
      <c r="H131" s="15">
        <f t="shared" si="63"/>
        <v>46087</v>
      </c>
      <c r="I131" s="15">
        <f t="shared" si="63"/>
        <v>46088</v>
      </c>
      <c r="J131" s="15">
        <f t="shared" si="63"/>
        <v>46089</v>
      </c>
      <c r="K131" s="15">
        <f t="shared" si="63"/>
        <v>46090</v>
      </c>
      <c r="L131" s="15">
        <f t="shared" si="63"/>
        <v>46091</v>
      </c>
      <c r="M131" s="15">
        <f t="shared" si="63"/>
        <v>46092</v>
      </c>
      <c r="N131" s="15">
        <f t="shared" si="63"/>
        <v>46093</v>
      </c>
      <c r="O131" s="15">
        <f t="shared" si="63"/>
        <v>46094</v>
      </c>
      <c r="P131" s="15">
        <f t="shared" si="63"/>
        <v>46095</v>
      </c>
      <c r="Q131" s="15">
        <f t="shared" si="63"/>
        <v>46096</v>
      </c>
      <c r="R131" s="15">
        <f t="shared" si="63"/>
        <v>46097</v>
      </c>
      <c r="S131" s="15">
        <f t="shared" si="63"/>
        <v>46098</v>
      </c>
      <c r="T131" s="15">
        <f t="shared" si="63"/>
        <v>46099</v>
      </c>
      <c r="U131" s="15">
        <f t="shared" si="63"/>
        <v>46100</v>
      </c>
      <c r="V131" s="15">
        <f t="shared" si="63"/>
        <v>46101</v>
      </c>
      <c r="W131" s="15">
        <f t="shared" si="63"/>
        <v>46102</v>
      </c>
      <c r="X131" s="15">
        <f t="shared" si="63"/>
        <v>46103</v>
      </c>
      <c r="Y131" s="15">
        <f t="shared" si="63"/>
        <v>46104</v>
      </c>
      <c r="Z131" s="15">
        <f t="shared" si="63"/>
        <v>46105</v>
      </c>
      <c r="AA131" s="15">
        <f t="shared" si="63"/>
        <v>46106</v>
      </c>
      <c r="AB131" s="15">
        <f t="shared" si="63"/>
        <v>46107</v>
      </c>
      <c r="AC131" s="15">
        <f t="shared" si="63"/>
        <v>46108</v>
      </c>
      <c r="AD131" s="15">
        <f t="shared" si="63"/>
        <v>46109</v>
      </c>
      <c r="AE131" s="15">
        <f t="shared" si="63"/>
        <v>46110</v>
      </c>
      <c r="AF131" s="15">
        <f t="shared" si="63"/>
        <v>46111</v>
      </c>
      <c r="AG131" s="32">
        <f t="shared" si="63"/>
        <v>46112</v>
      </c>
      <c r="AH131" s="4"/>
      <c r="AI131" s="20" t="s">
        <v>72</v>
      </c>
      <c r="AJ131" s="70">
        <f>COUNT(C131:AG131)-AJ130</f>
        <v>31</v>
      </c>
    </row>
    <row r="132" spans="1:39">
      <c r="B132" s="5" t="s">
        <v>5</v>
      </c>
      <c r="C132" s="30" t="str">
        <f>IF(C131="","",TEXT(WEEKDAY(+C131),"aaa"))</f>
        <v>日</v>
      </c>
      <c r="D132" s="30" t="str">
        <f t="shared" ref="D132" si="64">IF(D131="","",TEXT(WEEKDAY(+D131),"aaa"))</f>
        <v>月</v>
      </c>
      <c r="E132" s="30" t="str">
        <f t="shared" ref="E132" si="65">IF(E131="","",TEXT(WEEKDAY(+E131),"aaa"))</f>
        <v>火</v>
      </c>
      <c r="F132" s="30" t="str">
        <f t="shared" ref="F132" si="66">IF(F131="","",TEXT(WEEKDAY(+F131),"aaa"))</f>
        <v>水</v>
      </c>
      <c r="G132" s="30" t="str">
        <f t="shared" ref="G132" si="67">IF(G131="","",TEXT(WEEKDAY(+G131),"aaa"))</f>
        <v>木</v>
      </c>
      <c r="H132" s="30" t="str">
        <f t="shared" ref="H132" si="68">IF(H131="","",TEXT(WEEKDAY(+H131),"aaa"))</f>
        <v>金</v>
      </c>
      <c r="I132" s="30" t="str">
        <f t="shared" ref="I132" si="69">IF(I131="","",TEXT(WEEKDAY(+I131),"aaa"))</f>
        <v>土</v>
      </c>
      <c r="J132" s="30" t="str">
        <f t="shared" ref="J132" si="70">IF(J131="","",TEXT(WEEKDAY(+J131),"aaa"))</f>
        <v>日</v>
      </c>
      <c r="K132" s="30" t="str">
        <f t="shared" ref="K132" si="71">IF(K131="","",TEXT(WEEKDAY(+K131),"aaa"))</f>
        <v>月</v>
      </c>
      <c r="L132" s="30" t="str">
        <f t="shared" ref="L132" si="72">IF(L131="","",TEXT(WEEKDAY(+L131),"aaa"))</f>
        <v>火</v>
      </c>
      <c r="M132" s="30" t="str">
        <f t="shared" ref="M132" si="73">IF(M131="","",TEXT(WEEKDAY(+M131),"aaa"))</f>
        <v>水</v>
      </c>
      <c r="N132" s="30" t="str">
        <f t="shared" ref="N132" si="74">IF(N131="","",TEXT(WEEKDAY(+N131),"aaa"))</f>
        <v>木</v>
      </c>
      <c r="O132" s="30" t="str">
        <f t="shared" ref="O132" si="75">IF(O131="","",TEXT(WEEKDAY(+O131),"aaa"))</f>
        <v>金</v>
      </c>
      <c r="P132" s="30" t="str">
        <f t="shared" ref="P132" si="76">IF(P131="","",TEXT(WEEKDAY(+P131),"aaa"))</f>
        <v>土</v>
      </c>
      <c r="Q132" s="30" t="str">
        <f t="shared" ref="Q132" si="77">IF(Q131="","",TEXT(WEEKDAY(+Q131),"aaa"))</f>
        <v>日</v>
      </c>
      <c r="R132" s="30" t="str">
        <f t="shared" ref="R132" si="78">IF(R131="","",TEXT(WEEKDAY(+R131),"aaa"))</f>
        <v>月</v>
      </c>
      <c r="S132" s="30" t="str">
        <f t="shared" ref="S132" si="79">IF(S131="","",TEXT(WEEKDAY(+S131),"aaa"))</f>
        <v>火</v>
      </c>
      <c r="T132" s="30" t="str">
        <f t="shared" ref="T132" si="80">IF(T131="","",TEXT(WEEKDAY(+T131),"aaa"))</f>
        <v>水</v>
      </c>
      <c r="U132" s="30" t="str">
        <f t="shared" ref="U132" si="81">IF(U131="","",TEXT(WEEKDAY(+U131),"aaa"))</f>
        <v>木</v>
      </c>
      <c r="V132" s="30" t="str">
        <f t="shared" ref="V132" si="82">IF(V131="","",TEXT(WEEKDAY(+V131),"aaa"))</f>
        <v>金</v>
      </c>
      <c r="W132" s="30" t="str">
        <f t="shared" ref="W132" si="83">IF(W131="","",TEXT(WEEKDAY(+W131),"aaa"))</f>
        <v>土</v>
      </c>
      <c r="X132" s="30" t="str">
        <f t="shared" ref="X132" si="84">IF(X131="","",TEXT(WEEKDAY(+X131),"aaa"))</f>
        <v>日</v>
      </c>
      <c r="Y132" s="30" t="str">
        <f t="shared" ref="Y132" si="85">IF(Y131="","",TEXT(WEEKDAY(+Y131),"aaa"))</f>
        <v>月</v>
      </c>
      <c r="Z132" s="30" t="str">
        <f t="shared" ref="Z132" si="86">IF(Z131="","",TEXT(WEEKDAY(+Z131),"aaa"))</f>
        <v>火</v>
      </c>
      <c r="AA132" s="30" t="str">
        <f t="shared" ref="AA132" si="87">IF(AA131="","",TEXT(WEEKDAY(+AA131),"aaa"))</f>
        <v>水</v>
      </c>
      <c r="AB132" s="30" t="str">
        <f t="shared" ref="AB132" si="88">IF(AB131="","",TEXT(WEEKDAY(+AB131),"aaa"))</f>
        <v>木</v>
      </c>
      <c r="AC132" s="30" t="str">
        <f t="shared" ref="AC132" si="89">IF(AC131="","",TEXT(WEEKDAY(+AC131),"aaa"))</f>
        <v>金</v>
      </c>
      <c r="AD132" s="30" t="str">
        <f t="shared" ref="AD132" si="90">IF(AD131="","",TEXT(WEEKDAY(+AD131),"aaa"))</f>
        <v>土</v>
      </c>
      <c r="AE132" s="30" t="str">
        <f t="shared" ref="AE132" si="91">IF(AE131="","",TEXT(WEEKDAY(+AE131),"aaa"))</f>
        <v>日</v>
      </c>
      <c r="AF132" s="30" t="str">
        <f t="shared" ref="AF132" si="92">IF(AF131="","",TEXT(WEEKDAY(+AF131),"aaa"))</f>
        <v>月</v>
      </c>
      <c r="AG132" s="29" t="str">
        <f t="shared" ref="AG132" si="93">IF(AG131="","",TEXT(WEEKDAY(+AG131),"aaa"))</f>
        <v>火</v>
      </c>
      <c r="AH132" s="7"/>
      <c r="AI132" s="20" t="s">
        <v>73</v>
      </c>
      <c r="AJ132" s="12">
        <f>COUNT(C131:AG131)-AJ130-COUNTIF(C135:AG136,"一時中止")-COUNTIF(C135:AG136,"その他")</f>
        <v>31</v>
      </c>
    </row>
    <row r="133" spans="1:39" ht="13.5" customHeight="1">
      <c r="B133" s="184" t="s">
        <v>0</v>
      </c>
      <c r="C133" s="186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/>
      <c r="AF133" s="154"/>
      <c r="AG133" s="155"/>
      <c r="AH133" s="7"/>
      <c r="AI133" s="20" t="s">
        <v>74</v>
      </c>
      <c r="AJ133" s="6">
        <f>IF(AJ132=0,0,+COUNTIF(C133:AG134,"休"))</f>
        <v>0</v>
      </c>
    </row>
    <row r="134" spans="1:39" ht="13.5" customHeight="1">
      <c r="B134" s="185"/>
      <c r="C134" s="186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/>
      <c r="AF134" s="154"/>
      <c r="AG134" s="155"/>
      <c r="AH134" s="7"/>
      <c r="AI134" s="20" t="s">
        <v>75</v>
      </c>
      <c r="AJ134" s="8">
        <f>IF(AJ131=0,0,+AJ133/AJ131)</f>
        <v>0</v>
      </c>
    </row>
    <row r="135" spans="1:39" ht="13.5" customHeight="1">
      <c r="B135" s="180" t="s">
        <v>7</v>
      </c>
      <c r="C135" s="18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74"/>
      <c r="AH135" s="7"/>
      <c r="AI135" s="20" t="s">
        <v>76</v>
      </c>
      <c r="AJ135" s="6">
        <f>IF(AJ132=0,0,+COUNTIF(C135:AG136,"休")+COUNTIF(C135:AG136,"振替休暇")+COUNTIF(C135:AG136,"雨"))</f>
        <v>0</v>
      </c>
      <c r="AM135" s="81"/>
    </row>
    <row r="136" spans="1:39">
      <c r="B136" s="181"/>
      <c r="C136" s="18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153"/>
      <c r="AA136" s="153"/>
      <c r="AB136" s="153"/>
      <c r="AC136" s="153"/>
      <c r="AD136" s="153"/>
      <c r="AE136" s="153"/>
      <c r="AF136" s="153"/>
      <c r="AG136" s="175"/>
      <c r="AH136" s="7"/>
      <c r="AI136" s="20" t="s">
        <v>77</v>
      </c>
      <c r="AJ136" s="8">
        <f>IF(AJ132=0,0,+AJ135/AJ132)</f>
        <v>0</v>
      </c>
    </row>
    <row r="137" spans="1:39">
      <c r="B137" s="73" t="str">
        <f>IF($Y$10="無","",IF($AE$10="エラー","※工期内で夏季休暇を3日設定してください",""))</f>
        <v/>
      </c>
      <c r="C137" s="40"/>
      <c r="D137" s="40"/>
      <c r="E137" s="40"/>
      <c r="F137" s="40"/>
      <c r="G137" s="40"/>
      <c r="H137" s="40"/>
      <c r="I137" s="40"/>
      <c r="J137" s="40"/>
      <c r="K137" s="40"/>
      <c r="L137" s="73" t="str">
        <f>IF($Y$11="無","",IF($AE$10="エラー","※年末年始を6日設定してください",""))</f>
        <v/>
      </c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7"/>
      <c r="AI137" s="66" t="s">
        <v>78</v>
      </c>
      <c r="AJ137" s="67" t="str">
        <f>IF(OR(AJ132&lt;7,AJ132=0)," ",IF(OR(AJ136&gt;=0.285,AJ135&gt;=G129),"達成","未達成"))</f>
        <v>未達成</v>
      </c>
      <c r="AM137" s="81" t="str">
        <f>AJ137</f>
        <v>未達成</v>
      </c>
    </row>
    <row r="138" spans="1:39" ht="6.75" customHeight="1"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7"/>
      <c r="AI138" s="68"/>
      <c r="AJ138" s="69"/>
    </row>
    <row r="139" spans="1:39" ht="13.5" customHeight="1">
      <c r="A139" s="23" t="s">
        <v>20</v>
      </c>
      <c r="B139" s="21" t="str">
        <f>C141</f>
        <v/>
      </c>
      <c r="C139" s="2" t="s">
        <v>19</v>
      </c>
      <c r="D139" s="2"/>
      <c r="E139" s="150" t="s">
        <v>65</v>
      </c>
      <c r="F139" s="150"/>
      <c r="G139" s="151">
        <f>+COUNTIF(C142:AG142,"土")+COUNTIF(C142:AG142,"日")</f>
        <v>0</v>
      </c>
      <c r="H139" s="151"/>
      <c r="W139" s="7"/>
      <c r="X139" s="7"/>
      <c r="Y139" s="7"/>
      <c r="Z139" s="7"/>
      <c r="AA139" s="7"/>
      <c r="AB139" s="7"/>
      <c r="AC139" s="7"/>
      <c r="AD139" s="7"/>
      <c r="AE139" s="7"/>
      <c r="AI139" s="79" t="s">
        <v>70</v>
      </c>
      <c r="AJ139" s="80" t="str">
        <f>IF(OR(AJ141&lt;7,AJ141=0)," ",IF(OR(AJ144&gt;=0.285,AJ143&gt;=G139),"達成","未達成"))</f>
        <v xml:space="preserve"> </v>
      </c>
      <c r="AK139" s="81" t="str">
        <f>AJ139</f>
        <v xml:space="preserve"> </v>
      </c>
    </row>
    <row r="140" spans="1:39" ht="13.5" customHeight="1">
      <c r="B140" s="21"/>
      <c r="C140" s="31" t="str">
        <f>IF(C141="","",MONTH(C141))</f>
        <v/>
      </c>
      <c r="D140" s="31" t="str">
        <f t="shared" ref="D140:AG140" si="94">IF(D141="","",MONTH(D141))</f>
        <v/>
      </c>
      <c r="E140" s="31" t="str">
        <f t="shared" si="94"/>
        <v/>
      </c>
      <c r="F140" s="31" t="str">
        <f t="shared" si="94"/>
        <v/>
      </c>
      <c r="G140" s="31" t="str">
        <f t="shared" si="94"/>
        <v/>
      </c>
      <c r="H140" s="31" t="str">
        <f t="shared" si="94"/>
        <v/>
      </c>
      <c r="I140" s="31" t="str">
        <f t="shared" si="94"/>
        <v/>
      </c>
      <c r="J140" s="31" t="str">
        <f t="shared" si="94"/>
        <v/>
      </c>
      <c r="K140" s="31" t="str">
        <f t="shared" si="94"/>
        <v/>
      </c>
      <c r="L140" s="31" t="str">
        <f t="shared" si="94"/>
        <v/>
      </c>
      <c r="M140" s="31" t="str">
        <f t="shared" si="94"/>
        <v/>
      </c>
      <c r="N140" s="31" t="str">
        <f t="shared" si="94"/>
        <v/>
      </c>
      <c r="O140" s="31" t="str">
        <f t="shared" si="94"/>
        <v/>
      </c>
      <c r="P140" s="31" t="str">
        <f t="shared" si="94"/>
        <v/>
      </c>
      <c r="Q140" s="31" t="str">
        <f t="shared" si="94"/>
        <v/>
      </c>
      <c r="R140" s="31" t="str">
        <f t="shared" si="94"/>
        <v/>
      </c>
      <c r="S140" s="31" t="str">
        <f t="shared" si="94"/>
        <v/>
      </c>
      <c r="T140" s="31" t="str">
        <f t="shared" si="94"/>
        <v/>
      </c>
      <c r="U140" s="31" t="str">
        <f t="shared" si="94"/>
        <v/>
      </c>
      <c r="V140" s="31" t="str">
        <f t="shared" si="94"/>
        <v/>
      </c>
      <c r="W140" s="31" t="str">
        <f t="shared" si="94"/>
        <v/>
      </c>
      <c r="X140" s="31" t="str">
        <f t="shared" si="94"/>
        <v/>
      </c>
      <c r="Y140" s="31" t="str">
        <f t="shared" si="94"/>
        <v/>
      </c>
      <c r="Z140" s="31" t="str">
        <f t="shared" si="94"/>
        <v/>
      </c>
      <c r="AA140" s="31" t="str">
        <f t="shared" si="94"/>
        <v/>
      </c>
      <c r="AB140" s="31" t="str">
        <f t="shared" si="94"/>
        <v/>
      </c>
      <c r="AC140" s="31" t="str">
        <f t="shared" si="94"/>
        <v/>
      </c>
      <c r="AD140" s="31" t="str">
        <f t="shared" si="94"/>
        <v/>
      </c>
      <c r="AE140" s="31" t="str">
        <f t="shared" si="94"/>
        <v/>
      </c>
      <c r="AF140" s="31" t="str">
        <f t="shared" si="94"/>
        <v/>
      </c>
      <c r="AG140" s="31" t="str">
        <f t="shared" si="94"/>
        <v/>
      </c>
      <c r="AI140" s="41" t="s">
        <v>71</v>
      </c>
      <c r="AJ140" s="42">
        <f>+COUNTIF(C143:AG144,"夏季休暇")+COUNTIF(C143:AG144,"年末年始")</f>
        <v>0</v>
      </c>
    </row>
    <row r="141" spans="1:39">
      <c r="B141" s="18" t="s">
        <v>11</v>
      </c>
      <c r="C141" s="34" t="str">
        <f>IF($G$9&lt;DATE(YEAR(C13),MONTH(C13)+12,1),"",DATE(YEAR(C13),MONTH(C13)+12,1))</f>
        <v/>
      </c>
      <c r="D141" s="15" t="str">
        <f>IF(C141="","",IF($G$9&lt;(+C141+1),"",IF(MONTH(+C141+1)=C140,C141+1,"")))</f>
        <v/>
      </c>
      <c r="E141" s="15" t="str">
        <f t="shared" ref="E141:AG141" si="95">IF(D141="","",IF($G$9&lt;(+D141+1),"",IF(MONTH(+D141+1)=D140,D141+1,"")))</f>
        <v/>
      </c>
      <c r="F141" s="15" t="str">
        <f t="shared" si="95"/>
        <v/>
      </c>
      <c r="G141" s="15" t="str">
        <f t="shared" si="95"/>
        <v/>
      </c>
      <c r="H141" s="15" t="str">
        <f t="shared" si="95"/>
        <v/>
      </c>
      <c r="I141" s="15" t="str">
        <f t="shared" si="95"/>
        <v/>
      </c>
      <c r="J141" s="15" t="str">
        <f t="shared" si="95"/>
        <v/>
      </c>
      <c r="K141" s="15" t="str">
        <f t="shared" si="95"/>
        <v/>
      </c>
      <c r="L141" s="15" t="str">
        <f t="shared" si="95"/>
        <v/>
      </c>
      <c r="M141" s="15" t="str">
        <f t="shared" si="95"/>
        <v/>
      </c>
      <c r="N141" s="15" t="str">
        <f t="shared" si="95"/>
        <v/>
      </c>
      <c r="O141" s="15" t="str">
        <f t="shared" si="95"/>
        <v/>
      </c>
      <c r="P141" s="15" t="str">
        <f t="shared" si="95"/>
        <v/>
      </c>
      <c r="Q141" s="15" t="str">
        <f t="shared" si="95"/>
        <v/>
      </c>
      <c r="R141" s="15" t="str">
        <f t="shared" si="95"/>
        <v/>
      </c>
      <c r="S141" s="15" t="str">
        <f t="shared" si="95"/>
        <v/>
      </c>
      <c r="T141" s="15" t="str">
        <f t="shared" si="95"/>
        <v/>
      </c>
      <c r="U141" s="15" t="str">
        <f t="shared" si="95"/>
        <v/>
      </c>
      <c r="V141" s="15" t="str">
        <f t="shared" si="95"/>
        <v/>
      </c>
      <c r="W141" s="15" t="str">
        <f t="shared" si="95"/>
        <v/>
      </c>
      <c r="X141" s="15" t="str">
        <f t="shared" si="95"/>
        <v/>
      </c>
      <c r="Y141" s="15" t="str">
        <f t="shared" si="95"/>
        <v/>
      </c>
      <c r="Z141" s="15" t="str">
        <f t="shared" si="95"/>
        <v/>
      </c>
      <c r="AA141" s="15" t="str">
        <f t="shared" si="95"/>
        <v/>
      </c>
      <c r="AB141" s="15" t="str">
        <f t="shared" si="95"/>
        <v/>
      </c>
      <c r="AC141" s="15" t="str">
        <f t="shared" si="95"/>
        <v/>
      </c>
      <c r="AD141" s="15" t="str">
        <f t="shared" si="95"/>
        <v/>
      </c>
      <c r="AE141" s="15" t="str">
        <f t="shared" si="95"/>
        <v/>
      </c>
      <c r="AF141" s="15" t="str">
        <f t="shared" si="95"/>
        <v/>
      </c>
      <c r="AG141" s="32" t="str">
        <f t="shared" si="95"/>
        <v/>
      </c>
      <c r="AH141" s="4"/>
      <c r="AI141" s="20" t="s">
        <v>72</v>
      </c>
      <c r="AJ141" s="70">
        <f>COUNT(C141:AG141)-AJ140</f>
        <v>0</v>
      </c>
    </row>
    <row r="142" spans="1:39">
      <c r="B142" s="19" t="s">
        <v>5</v>
      </c>
      <c r="C142" s="30" t="str">
        <f>IF(C141="","",TEXT(WEEKDAY(+C141),"aaa"))</f>
        <v/>
      </c>
      <c r="D142" s="30" t="str">
        <f t="shared" ref="D142" si="96">IF(D141="","",TEXT(WEEKDAY(+D141),"aaa"))</f>
        <v/>
      </c>
      <c r="E142" s="30" t="str">
        <f t="shared" ref="E142" si="97">IF(E141="","",TEXT(WEEKDAY(+E141),"aaa"))</f>
        <v/>
      </c>
      <c r="F142" s="30" t="str">
        <f t="shared" ref="F142" si="98">IF(F141="","",TEXT(WEEKDAY(+F141),"aaa"))</f>
        <v/>
      </c>
      <c r="G142" s="30" t="str">
        <f t="shared" ref="G142" si="99">IF(G141="","",TEXT(WEEKDAY(+G141),"aaa"))</f>
        <v/>
      </c>
      <c r="H142" s="30" t="str">
        <f t="shared" ref="H142" si="100">IF(H141="","",TEXT(WEEKDAY(+H141),"aaa"))</f>
        <v/>
      </c>
      <c r="I142" s="30" t="str">
        <f t="shared" ref="I142" si="101">IF(I141="","",TEXT(WEEKDAY(+I141),"aaa"))</f>
        <v/>
      </c>
      <c r="J142" s="30" t="str">
        <f t="shared" ref="J142" si="102">IF(J141="","",TEXT(WEEKDAY(+J141),"aaa"))</f>
        <v/>
      </c>
      <c r="K142" s="30" t="str">
        <f t="shared" ref="K142" si="103">IF(K141="","",TEXT(WEEKDAY(+K141),"aaa"))</f>
        <v/>
      </c>
      <c r="L142" s="30" t="str">
        <f t="shared" ref="L142" si="104">IF(L141="","",TEXT(WEEKDAY(+L141),"aaa"))</f>
        <v/>
      </c>
      <c r="M142" s="30" t="str">
        <f t="shared" ref="M142" si="105">IF(M141="","",TEXT(WEEKDAY(+M141),"aaa"))</f>
        <v/>
      </c>
      <c r="N142" s="30" t="str">
        <f t="shared" ref="N142" si="106">IF(N141="","",TEXT(WEEKDAY(+N141),"aaa"))</f>
        <v/>
      </c>
      <c r="O142" s="30" t="str">
        <f t="shared" ref="O142" si="107">IF(O141="","",TEXT(WEEKDAY(+O141),"aaa"))</f>
        <v/>
      </c>
      <c r="P142" s="30" t="str">
        <f t="shared" ref="P142" si="108">IF(P141="","",TEXT(WEEKDAY(+P141),"aaa"))</f>
        <v/>
      </c>
      <c r="Q142" s="30" t="str">
        <f t="shared" ref="Q142" si="109">IF(Q141="","",TEXT(WEEKDAY(+Q141),"aaa"))</f>
        <v/>
      </c>
      <c r="R142" s="30" t="str">
        <f t="shared" ref="R142" si="110">IF(R141="","",TEXT(WEEKDAY(+R141),"aaa"))</f>
        <v/>
      </c>
      <c r="S142" s="30" t="str">
        <f t="shared" ref="S142" si="111">IF(S141="","",TEXT(WEEKDAY(+S141),"aaa"))</f>
        <v/>
      </c>
      <c r="T142" s="30" t="str">
        <f t="shared" ref="T142" si="112">IF(T141="","",TEXT(WEEKDAY(+T141),"aaa"))</f>
        <v/>
      </c>
      <c r="U142" s="30" t="str">
        <f t="shared" ref="U142" si="113">IF(U141="","",TEXT(WEEKDAY(+U141),"aaa"))</f>
        <v/>
      </c>
      <c r="V142" s="30" t="str">
        <f t="shared" ref="V142" si="114">IF(V141="","",TEXT(WEEKDAY(+V141),"aaa"))</f>
        <v/>
      </c>
      <c r="W142" s="30" t="str">
        <f t="shared" ref="W142" si="115">IF(W141="","",TEXT(WEEKDAY(+W141),"aaa"))</f>
        <v/>
      </c>
      <c r="X142" s="30" t="str">
        <f t="shared" ref="X142" si="116">IF(X141="","",TEXT(WEEKDAY(+X141),"aaa"))</f>
        <v/>
      </c>
      <c r="Y142" s="30" t="str">
        <f t="shared" ref="Y142" si="117">IF(Y141="","",TEXT(WEEKDAY(+Y141),"aaa"))</f>
        <v/>
      </c>
      <c r="Z142" s="30" t="str">
        <f t="shared" ref="Z142" si="118">IF(Z141="","",TEXT(WEEKDAY(+Z141),"aaa"))</f>
        <v/>
      </c>
      <c r="AA142" s="30" t="str">
        <f t="shared" ref="AA142" si="119">IF(AA141="","",TEXT(WEEKDAY(+AA141),"aaa"))</f>
        <v/>
      </c>
      <c r="AB142" s="30" t="str">
        <f t="shared" ref="AB142" si="120">IF(AB141="","",TEXT(WEEKDAY(+AB141),"aaa"))</f>
        <v/>
      </c>
      <c r="AC142" s="30" t="str">
        <f t="shared" ref="AC142" si="121">IF(AC141="","",TEXT(WEEKDAY(+AC141),"aaa"))</f>
        <v/>
      </c>
      <c r="AD142" s="30" t="str">
        <f t="shared" ref="AD142" si="122">IF(AD141="","",TEXT(WEEKDAY(+AD141),"aaa"))</f>
        <v/>
      </c>
      <c r="AE142" s="30" t="str">
        <f t="shared" ref="AE142" si="123">IF(AE141="","",TEXT(WEEKDAY(+AE141),"aaa"))</f>
        <v/>
      </c>
      <c r="AF142" s="30" t="str">
        <f t="shared" ref="AF142" si="124">IF(AF141="","",TEXT(WEEKDAY(+AF141),"aaa"))</f>
        <v/>
      </c>
      <c r="AG142" s="29" t="str">
        <f t="shared" ref="AG142" si="125">IF(AG141="","",TEXT(WEEKDAY(+AG141),"aaa"))</f>
        <v/>
      </c>
      <c r="AH142" s="7"/>
      <c r="AI142" s="20" t="s">
        <v>73</v>
      </c>
      <c r="AJ142" s="12">
        <f>COUNT(C141:AG141)-AJ140-COUNTIF(C145:AG146,"一時中止")-COUNTIF(C145:AG146,"その他")</f>
        <v>0</v>
      </c>
    </row>
    <row r="143" spans="1:39" ht="13.5" customHeight="1">
      <c r="B143" s="184" t="s">
        <v>0</v>
      </c>
      <c r="C143" s="186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5"/>
      <c r="AH143" s="7"/>
      <c r="AI143" s="20" t="s">
        <v>74</v>
      </c>
      <c r="AJ143" s="6">
        <f>IF(AJ142=0,0,+COUNTIF(C143:AG144,"休"))</f>
        <v>0</v>
      </c>
    </row>
    <row r="144" spans="1:39" ht="13.5" customHeight="1">
      <c r="B144" s="185"/>
      <c r="C144" s="186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5"/>
      <c r="AH144" s="7"/>
      <c r="AI144" s="20" t="s">
        <v>75</v>
      </c>
      <c r="AJ144" s="8">
        <f>IF(AJ141=0,0,+AJ143/AJ141)</f>
        <v>0</v>
      </c>
    </row>
    <row r="145" spans="1:39" ht="13.5" customHeight="1">
      <c r="B145" s="180" t="s">
        <v>7</v>
      </c>
      <c r="C145" s="18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74"/>
      <c r="AH145" s="7"/>
      <c r="AI145" s="20" t="s">
        <v>76</v>
      </c>
      <c r="AJ145" s="6">
        <f>IF(AJ142=0,0,+COUNTIF(C145:AG146,"休")+COUNTIF(C145:AG146,"振替休暇")+COUNTIF(C145:AG146,"雨"))</f>
        <v>0</v>
      </c>
      <c r="AM145" s="81"/>
    </row>
    <row r="146" spans="1:39">
      <c r="B146" s="181"/>
      <c r="C146" s="18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/>
      <c r="AF146" s="153"/>
      <c r="AG146" s="175"/>
      <c r="AH146" s="7"/>
      <c r="AI146" s="20" t="s">
        <v>77</v>
      </c>
      <c r="AJ146" s="8">
        <f>IF(AJ142=0,0,+AJ145/AJ142)</f>
        <v>0</v>
      </c>
    </row>
    <row r="147" spans="1:39">
      <c r="B147" s="73" t="str">
        <f>IF($Y$10="無","",IF($AE$10="エラー","※工期内で夏季休暇を3日設定してください",""))</f>
        <v/>
      </c>
      <c r="C147" s="40"/>
      <c r="D147" s="40"/>
      <c r="E147" s="40"/>
      <c r="F147" s="40"/>
      <c r="G147" s="40"/>
      <c r="H147" s="40"/>
      <c r="I147" s="40"/>
      <c r="J147" s="40"/>
      <c r="K147" s="40"/>
      <c r="L147" s="73" t="str">
        <f>IF($Y$11="無","",IF($AE$10="エラー","※年末年始を6日設定してください",""))</f>
        <v/>
      </c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7"/>
      <c r="AI147" s="66" t="s">
        <v>78</v>
      </c>
      <c r="AJ147" s="67" t="str">
        <f>IF(OR(AJ142&lt;7,AJ142=0)," ",IF(OR(AJ146&gt;=0.285,AJ145&gt;=G139),"達成","未達成"))</f>
        <v xml:space="preserve"> </v>
      </c>
      <c r="AM147" s="81" t="str">
        <f>AJ147</f>
        <v xml:space="preserve"> </v>
      </c>
    </row>
    <row r="148" spans="1:39" ht="6" customHeight="1"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7"/>
      <c r="AI148" s="68"/>
      <c r="AJ148" s="69"/>
    </row>
    <row r="149" spans="1:39" ht="13.5" customHeight="1">
      <c r="A149" s="23" t="s">
        <v>20</v>
      </c>
      <c r="B149" s="21" t="str">
        <f>C151</f>
        <v/>
      </c>
      <c r="C149" s="2" t="s">
        <v>19</v>
      </c>
      <c r="D149" s="2"/>
      <c r="E149" s="150" t="s">
        <v>65</v>
      </c>
      <c r="F149" s="150"/>
      <c r="G149" s="151">
        <f>+COUNTIF(C152:AG152,"土")+COUNTIF(C152:AG152,"日")</f>
        <v>0</v>
      </c>
      <c r="H149" s="151"/>
      <c r="W149" s="7"/>
      <c r="X149" s="7"/>
      <c r="Y149" s="7"/>
      <c r="Z149" s="7"/>
      <c r="AA149" s="7"/>
      <c r="AB149" s="7"/>
      <c r="AC149" s="7"/>
      <c r="AD149" s="7"/>
      <c r="AE149" s="7"/>
      <c r="AI149" s="79" t="s">
        <v>70</v>
      </c>
      <c r="AJ149" s="80" t="str">
        <f>IF(OR(AJ151&lt;7,AJ151=0)," ",IF(OR(AJ154&gt;=0.285,AJ153&gt;=G149),"達成","未達成"))</f>
        <v xml:space="preserve"> </v>
      </c>
      <c r="AK149" s="81" t="str">
        <f>AJ149</f>
        <v xml:space="preserve"> </v>
      </c>
    </row>
    <row r="150" spans="1:39" ht="13.5" customHeight="1">
      <c r="B150" s="21"/>
      <c r="C150" s="31" t="str">
        <f>IF(C151="","",MONTH(C151))</f>
        <v/>
      </c>
      <c r="D150" s="31" t="str">
        <f t="shared" ref="D150:AG150" si="126">IF(D151="","",MONTH(D151))</f>
        <v/>
      </c>
      <c r="E150" s="31" t="str">
        <f t="shared" si="126"/>
        <v/>
      </c>
      <c r="F150" s="31" t="str">
        <f t="shared" si="126"/>
        <v/>
      </c>
      <c r="G150" s="31" t="str">
        <f t="shared" si="126"/>
        <v/>
      </c>
      <c r="H150" s="31" t="str">
        <f t="shared" si="126"/>
        <v/>
      </c>
      <c r="I150" s="31" t="str">
        <f t="shared" si="126"/>
        <v/>
      </c>
      <c r="J150" s="31" t="str">
        <f t="shared" si="126"/>
        <v/>
      </c>
      <c r="K150" s="31" t="str">
        <f t="shared" si="126"/>
        <v/>
      </c>
      <c r="L150" s="31" t="str">
        <f t="shared" si="126"/>
        <v/>
      </c>
      <c r="M150" s="31" t="str">
        <f t="shared" si="126"/>
        <v/>
      </c>
      <c r="N150" s="31" t="str">
        <f t="shared" si="126"/>
        <v/>
      </c>
      <c r="O150" s="31" t="str">
        <f t="shared" si="126"/>
        <v/>
      </c>
      <c r="P150" s="31" t="str">
        <f t="shared" si="126"/>
        <v/>
      </c>
      <c r="Q150" s="31" t="str">
        <f t="shared" si="126"/>
        <v/>
      </c>
      <c r="R150" s="31" t="str">
        <f t="shared" si="126"/>
        <v/>
      </c>
      <c r="S150" s="31" t="str">
        <f t="shared" si="126"/>
        <v/>
      </c>
      <c r="T150" s="31" t="str">
        <f t="shared" si="126"/>
        <v/>
      </c>
      <c r="U150" s="31" t="str">
        <f t="shared" si="126"/>
        <v/>
      </c>
      <c r="V150" s="31" t="str">
        <f t="shared" si="126"/>
        <v/>
      </c>
      <c r="W150" s="31" t="str">
        <f t="shared" si="126"/>
        <v/>
      </c>
      <c r="X150" s="31" t="str">
        <f t="shared" si="126"/>
        <v/>
      </c>
      <c r="Y150" s="31" t="str">
        <f t="shared" si="126"/>
        <v/>
      </c>
      <c r="Z150" s="31" t="str">
        <f t="shared" si="126"/>
        <v/>
      </c>
      <c r="AA150" s="31" t="str">
        <f t="shared" si="126"/>
        <v/>
      </c>
      <c r="AB150" s="31" t="str">
        <f t="shared" si="126"/>
        <v/>
      </c>
      <c r="AC150" s="31" t="str">
        <f t="shared" si="126"/>
        <v/>
      </c>
      <c r="AD150" s="31" t="str">
        <f t="shared" si="126"/>
        <v/>
      </c>
      <c r="AE150" s="31" t="str">
        <f t="shared" si="126"/>
        <v/>
      </c>
      <c r="AF150" s="31" t="str">
        <f t="shared" si="126"/>
        <v/>
      </c>
      <c r="AG150" s="31" t="str">
        <f t="shared" si="126"/>
        <v/>
      </c>
      <c r="AI150" s="41" t="s">
        <v>71</v>
      </c>
      <c r="AJ150" s="42">
        <f>+COUNTIF(C153:AG154,"夏季休暇")+COUNTIF(C153:AG154,"年末年始")</f>
        <v>0</v>
      </c>
    </row>
    <row r="151" spans="1:39">
      <c r="B151" s="3" t="s">
        <v>11</v>
      </c>
      <c r="C151" s="34" t="str">
        <f>IF($G$9&lt;DATE(YEAR(C13),MONTH(C13)+13,1),"",DATE(YEAR(C13),MONTH(C13)+13,1))</f>
        <v/>
      </c>
      <c r="D151" s="15" t="str">
        <f>IF(C151="","",IF($G$9&lt;(+C151+1),"",IF(MONTH(+C151+1)=C150,C151+1,"")))</f>
        <v/>
      </c>
      <c r="E151" s="15" t="str">
        <f t="shared" ref="E151:AG151" si="127">IF(D151="","",IF($G$9&lt;(+D151+1),"",IF(MONTH(+D151+1)=D150,D151+1,"")))</f>
        <v/>
      </c>
      <c r="F151" s="15" t="str">
        <f t="shared" si="127"/>
        <v/>
      </c>
      <c r="G151" s="15" t="str">
        <f t="shared" si="127"/>
        <v/>
      </c>
      <c r="H151" s="15" t="str">
        <f t="shared" si="127"/>
        <v/>
      </c>
      <c r="I151" s="15" t="str">
        <f t="shared" si="127"/>
        <v/>
      </c>
      <c r="J151" s="15" t="str">
        <f t="shared" si="127"/>
        <v/>
      </c>
      <c r="K151" s="15" t="str">
        <f t="shared" si="127"/>
        <v/>
      </c>
      <c r="L151" s="15" t="str">
        <f t="shared" si="127"/>
        <v/>
      </c>
      <c r="M151" s="15" t="str">
        <f t="shared" si="127"/>
        <v/>
      </c>
      <c r="N151" s="15" t="str">
        <f t="shared" si="127"/>
        <v/>
      </c>
      <c r="O151" s="15" t="str">
        <f t="shared" si="127"/>
        <v/>
      </c>
      <c r="P151" s="15" t="str">
        <f t="shared" si="127"/>
        <v/>
      </c>
      <c r="Q151" s="15" t="str">
        <f t="shared" si="127"/>
        <v/>
      </c>
      <c r="R151" s="15" t="str">
        <f t="shared" si="127"/>
        <v/>
      </c>
      <c r="S151" s="15" t="str">
        <f t="shared" si="127"/>
        <v/>
      </c>
      <c r="T151" s="15" t="str">
        <f t="shared" si="127"/>
        <v/>
      </c>
      <c r="U151" s="15" t="str">
        <f t="shared" si="127"/>
        <v/>
      </c>
      <c r="V151" s="15" t="str">
        <f t="shared" si="127"/>
        <v/>
      </c>
      <c r="W151" s="15" t="str">
        <f t="shared" si="127"/>
        <v/>
      </c>
      <c r="X151" s="15" t="str">
        <f t="shared" si="127"/>
        <v/>
      </c>
      <c r="Y151" s="15" t="str">
        <f t="shared" si="127"/>
        <v/>
      </c>
      <c r="Z151" s="15" t="str">
        <f t="shared" si="127"/>
        <v/>
      </c>
      <c r="AA151" s="15" t="str">
        <f t="shared" si="127"/>
        <v/>
      </c>
      <c r="AB151" s="15" t="str">
        <f t="shared" si="127"/>
        <v/>
      </c>
      <c r="AC151" s="15" t="str">
        <f t="shared" si="127"/>
        <v/>
      </c>
      <c r="AD151" s="15" t="str">
        <f t="shared" si="127"/>
        <v/>
      </c>
      <c r="AE151" s="15" t="str">
        <f t="shared" si="127"/>
        <v/>
      </c>
      <c r="AF151" s="15" t="str">
        <f t="shared" si="127"/>
        <v/>
      </c>
      <c r="AG151" s="32" t="str">
        <f t="shared" si="127"/>
        <v/>
      </c>
      <c r="AH151" s="4"/>
      <c r="AI151" s="20" t="s">
        <v>72</v>
      </c>
      <c r="AJ151" s="70">
        <f>COUNT(C151:AG151)-AJ150</f>
        <v>0</v>
      </c>
    </row>
    <row r="152" spans="1:39">
      <c r="B152" s="5" t="s">
        <v>5</v>
      </c>
      <c r="C152" s="30" t="str">
        <f>IF(C151="","",TEXT(WEEKDAY(+C151),"aaa"))</f>
        <v/>
      </c>
      <c r="D152" s="30" t="str">
        <f t="shared" ref="D152" si="128">IF(D151="","",TEXT(WEEKDAY(+D151),"aaa"))</f>
        <v/>
      </c>
      <c r="E152" s="30" t="str">
        <f t="shared" ref="E152" si="129">IF(E151="","",TEXT(WEEKDAY(+E151),"aaa"))</f>
        <v/>
      </c>
      <c r="F152" s="30" t="str">
        <f t="shared" ref="F152" si="130">IF(F151="","",TEXT(WEEKDAY(+F151),"aaa"))</f>
        <v/>
      </c>
      <c r="G152" s="30" t="str">
        <f t="shared" ref="G152" si="131">IF(G151="","",TEXT(WEEKDAY(+G151),"aaa"))</f>
        <v/>
      </c>
      <c r="H152" s="30" t="str">
        <f t="shared" ref="H152" si="132">IF(H151="","",TEXT(WEEKDAY(+H151),"aaa"))</f>
        <v/>
      </c>
      <c r="I152" s="30" t="str">
        <f t="shared" ref="I152" si="133">IF(I151="","",TEXT(WEEKDAY(+I151),"aaa"))</f>
        <v/>
      </c>
      <c r="J152" s="30" t="str">
        <f t="shared" ref="J152" si="134">IF(J151="","",TEXT(WEEKDAY(+J151),"aaa"))</f>
        <v/>
      </c>
      <c r="K152" s="30" t="str">
        <f t="shared" ref="K152" si="135">IF(K151="","",TEXT(WEEKDAY(+K151),"aaa"))</f>
        <v/>
      </c>
      <c r="L152" s="30" t="str">
        <f t="shared" ref="L152" si="136">IF(L151="","",TEXT(WEEKDAY(+L151),"aaa"))</f>
        <v/>
      </c>
      <c r="M152" s="30" t="str">
        <f t="shared" ref="M152" si="137">IF(M151="","",TEXT(WEEKDAY(+M151),"aaa"))</f>
        <v/>
      </c>
      <c r="N152" s="30" t="str">
        <f t="shared" ref="N152" si="138">IF(N151="","",TEXT(WEEKDAY(+N151),"aaa"))</f>
        <v/>
      </c>
      <c r="O152" s="30" t="str">
        <f t="shared" ref="O152" si="139">IF(O151="","",TEXT(WEEKDAY(+O151),"aaa"))</f>
        <v/>
      </c>
      <c r="P152" s="30" t="str">
        <f t="shared" ref="P152" si="140">IF(P151="","",TEXT(WEEKDAY(+P151),"aaa"))</f>
        <v/>
      </c>
      <c r="Q152" s="30" t="str">
        <f t="shared" ref="Q152" si="141">IF(Q151="","",TEXT(WEEKDAY(+Q151),"aaa"))</f>
        <v/>
      </c>
      <c r="R152" s="30" t="str">
        <f t="shared" ref="R152" si="142">IF(R151="","",TEXT(WEEKDAY(+R151),"aaa"))</f>
        <v/>
      </c>
      <c r="S152" s="30" t="str">
        <f t="shared" ref="S152" si="143">IF(S151="","",TEXT(WEEKDAY(+S151),"aaa"))</f>
        <v/>
      </c>
      <c r="T152" s="30" t="str">
        <f t="shared" ref="T152" si="144">IF(T151="","",TEXT(WEEKDAY(+T151),"aaa"))</f>
        <v/>
      </c>
      <c r="U152" s="30" t="str">
        <f t="shared" ref="U152" si="145">IF(U151="","",TEXT(WEEKDAY(+U151),"aaa"))</f>
        <v/>
      </c>
      <c r="V152" s="30" t="str">
        <f t="shared" ref="V152" si="146">IF(V151="","",TEXT(WEEKDAY(+V151),"aaa"))</f>
        <v/>
      </c>
      <c r="W152" s="30" t="str">
        <f t="shared" ref="W152" si="147">IF(W151="","",TEXT(WEEKDAY(+W151),"aaa"))</f>
        <v/>
      </c>
      <c r="X152" s="30" t="str">
        <f t="shared" ref="X152" si="148">IF(X151="","",TEXT(WEEKDAY(+X151),"aaa"))</f>
        <v/>
      </c>
      <c r="Y152" s="30" t="str">
        <f t="shared" ref="Y152" si="149">IF(Y151="","",TEXT(WEEKDAY(+Y151),"aaa"))</f>
        <v/>
      </c>
      <c r="Z152" s="30" t="str">
        <f t="shared" ref="Z152" si="150">IF(Z151="","",TEXT(WEEKDAY(+Z151),"aaa"))</f>
        <v/>
      </c>
      <c r="AA152" s="30" t="str">
        <f t="shared" ref="AA152" si="151">IF(AA151="","",TEXT(WEEKDAY(+AA151),"aaa"))</f>
        <v/>
      </c>
      <c r="AB152" s="30" t="str">
        <f t="shared" ref="AB152" si="152">IF(AB151="","",TEXT(WEEKDAY(+AB151),"aaa"))</f>
        <v/>
      </c>
      <c r="AC152" s="30" t="str">
        <f t="shared" ref="AC152" si="153">IF(AC151="","",TEXT(WEEKDAY(+AC151),"aaa"))</f>
        <v/>
      </c>
      <c r="AD152" s="30" t="str">
        <f t="shared" ref="AD152" si="154">IF(AD151="","",TEXT(WEEKDAY(+AD151),"aaa"))</f>
        <v/>
      </c>
      <c r="AE152" s="30" t="str">
        <f t="shared" ref="AE152" si="155">IF(AE151="","",TEXT(WEEKDAY(+AE151),"aaa"))</f>
        <v/>
      </c>
      <c r="AF152" s="30" t="str">
        <f t="shared" ref="AF152" si="156">IF(AF151="","",TEXT(WEEKDAY(+AF151),"aaa"))</f>
        <v/>
      </c>
      <c r="AG152" s="29" t="str">
        <f t="shared" ref="AG152" si="157">IF(AG151="","",TEXT(WEEKDAY(+AG151),"aaa"))</f>
        <v/>
      </c>
      <c r="AH152" s="7"/>
      <c r="AI152" s="20" t="s">
        <v>73</v>
      </c>
      <c r="AJ152" s="12">
        <f>COUNT(C151:AG151)-AJ150-COUNTIF(C155:AG156,"一時中止")-COUNTIF(C155:AG156,"その他")</f>
        <v>0</v>
      </c>
    </row>
    <row r="153" spans="1:39" ht="13.5" customHeight="1">
      <c r="B153" s="184" t="s">
        <v>0</v>
      </c>
      <c r="C153" s="186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5"/>
      <c r="AH153" s="7"/>
      <c r="AI153" s="20" t="s">
        <v>74</v>
      </c>
      <c r="AJ153" s="6">
        <f>IF(AJ152=0,0,+COUNTIF(C153:AG154,"休"))</f>
        <v>0</v>
      </c>
    </row>
    <row r="154" spans="1:39" ht="13.5" customHeight="1">
      <c r="B154" s="185"/>
      <c r="C154" s="186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5"/>
      <c r="AH154" s="7"/>
      <c r="AI154" s="20" t="s">
        <v>75</v>
      </c>
      <c r="AJ154" s="8">
        <f>IF(AJ151=0,0,+AJ153/AJ151)</f>
        <v>0</v>
      </c>
    </row>
    <row r="155" spans="1:39" ht="13.5" customHeight="1">
      <c r="B155" s="180" t="s">
        <v>7</v>
      </c>
      <c r="C155" s="182"/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74"/>
      <c r="AH155" s="7"/>
      <c r="AI155" s="20" t="s">
        <v>76</v>
      </c>
      <c r="AJ155" s="6">
        <f>IF(AJ152=0,0,+COUNTIF(C155:AG156,"休")+COUNTIF(C155:AG156,"振替休暇")+COUNTIF(C155:AG156,"雨"))</f>
        <v>0</v>
      </c>
      <c r="AM155" s="81"/>
    </row>
    <row r="156" spans="1:39">
      <c r="B156" s="181"/>
      <c r="C156" s="18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  <c r="Z156" s="153"/>
      <c r="AA156" s="153"/>
      <c r="AB156" s="153"/>
      <c r="AC156" s="153"/>
      <c r="AD156" s="153"/>
      <c r="AE156" s="153"/>
      <c r="AF156" s="153"/>
      <c r="AG156" s="175"/>
      <c r="AH156" s="7"/>
      <c r="AI156" s="20" t="s">
        <v>77</v>
      </c>
      <c r="AJ156" s="8">
        <f>IF(AJ152=0,0,+AJ155/AJ152)</f>
        <v>0</v>
      </c>
    </row>
    <row r="157" spans="1:39">
      <c r="B157" s="73" t="str">
        <f>IF($Y$10="無","",IF($AE$10="エラー","※工期内で夏季休暇を3日設定してください",""))</f>
        <v/>
      </c>
      <c r="C157" s="40"/>
      <c r="D157" s="40"/>
      <c r="E157" s="40"/>
      <c r="F157" s="40"/>
      <c r="G157" s="40"/>
      <c r="H157" s="40"/>
      <c r="I157" s="40"/>
      <c r="J157" s="40"/>
      <c r="K157" s="40"/>
      <c r="L157" s="73" t="str">
        <f>IF($Y$11="無","",IF($AE$10="エラー","※年末年始を6日設定してください",""))</f>
        <v/>
      </c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7"/>
      <c r="AI157" s="66" t="s">
        <v>78</v>
      </c>
      <c r="AJ157" s="67" t="str">
        <f>IF(OR(AJ152&lt;7,AJ152=0)," ",IF(OR(AJ156&gt;=0.285,AJ155&gt;=G149),"達成","未達成"))</f>
        <v xml:space="preserve"> </v>
      </c>
      <c r="AM157" s="81" t="str">
        <f>AJ157</f>
        <v xml:space="preserve"> </v>
      </c>
    </row>
    <row r="158" spans="1:39" ht="7.5" customHeight="1"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7"/>
      <c r="AI158" s="68"/>
      <c r="AJ158" s="69"/>
    </row>
    <row r="159" spans="1:39" ht="13.5" customHeight="1">
      <c r="A159" s="23" t="s">
        <v>20</v>
      </c>
      <c r="B159" s="21" t="str">
        <f>C161</f>
        <v/>
      </c>
      <c r="C159" s="2" t="s">
        <v>19</v>
      </c>
      <c r="D159" s="2"/>
      <c r="E159" s="150" t="s">
        <v>65</v>
      </c>
      <c r="F159" s="150"/>
      <c r="G159" s="151">
        <f>+COUNTIF(C162:AG162,"土")+COUNTIF(C162:AG162,"日")</f>
        <v>0</v>
      </c>
      <c r="H159" s="151"/>
      <c r="W159" s="7"/>
      <c r="X159" s="7"/>
      <c r="Y159" s="7"/>
      <c r="Z159" s="7"/>
      <c r="AA159" s="7"/>
      <c r="AB159" s="7"/>
      <c r="AC159" s="7"/>
      <c r="AD159" s="7"/>
      <c r="AE159" s="7"/>
      <c r="AI159" s="79" t="s">
        <v>70</v>
      </c>
      <c r="AJ159" s="80" t="str">
        <f>IF(OR(AJ161&lt;7,AJ161=0)," ",IF(OR(AJ164&gt;=0.285,AJ163&gt;=G159),"達成","未達成"))</f>
        <v xml:space="preserve"> </v>
      </c>
      <c r="AK159" s="81" t="str">
        <f>AJ159</f>
        <v xml:space="preserve"> </v>
      </c>
    </row>
    <row r="160" spans="1:39" ht="13.5" customHeight="1">
      <c r="B160" s="21"/>
      <c r="C160" s="31" t="str">
        <f>IF(C161="","",MONTH(C161))</f>
        <v/>
      </c>
      <c r="D160" s="31" t="str">
        <f t="shared" ref="D160:AG160" si="158">IF(D161="","",MONTH(D161))</f>
        <v/>
      </c>
      <c r="E160" s="31" t="str">
        <f t="shared" si="158"/>
        <v/>
      </c>
      <c r="F160" s="31" t="str">
        <f t="shared" si="158"/>
        <v/>
      </c>
      <c r="G160" s="31" t="str">
        <f t="shared" si="158"/>
        <v/>
      </c>
      <c r="H160" s="31" t="str">
        <f t="shared" si="158"/>
        <v/>
      </c>
      <c r="I160" s="31" t="str">
        <f t="shared" si="158"/>
        <v/>
      </c>
      <c r="J160" s="31" t="str">
        <f t="shared" si="158"/>
        <v/>
      </c>
      <c r="K160" s="31" t="str">
        <f t="shared" si="158"/>
        <v/>
      </c>
      <c r="L160" s="31" t="str">
        <f t="shared" si="158"/>
        <v/>
      </c>
      <c r="M160" s="31" t="str">
        <f t="shared" si="158"/>
        <v/>
      </c>
      <c r="N160" s="31" t="str">
        <f t="shared" si="158"/>
        <v/>
      </c>
      <c r="O160" s="31" t="str">
        <f t="shared" si="158"/>
        <v/>
      </c>
      <c r="P160" s="31" t="str">
        <f t="shared" si="158"/>
        <v/>
      </c>
      <c r="Q160" s="31" t="str">
        <f t="shared" si="158"/>
        <v/>
      </c>
      <c r="R160" s="31" t="str">
        <f t="shared" si="158"/>
        <v/>
      </c>
      <c r="S160" s="31" t="str">
        <f t="shared" si="158"/>
        <v/>
      </c>
      <c r="T160" s="31" t="str">
        <f t="shared" si="158"/>
        <v/>
      </c>
      <c r="U160" s="31" t="str">
        <f t="shared" si="158"/>
        <v/>
      </c>
      <c r="V160" s="31" t="str">
        <f t="shared" si="158"/>
        <v/>
      </c>
      <c r="W160" s="31" t="str">
        <f t="shared" si="158"/>
        <v/>
      </c>
      <c r="X160" s="31" t="str">
        <f t="shared" si="158"/>
        <v/>
      </c>
      <c r="Y160" s="31" t="str">
        <f t="shared" si="158"/>
        <v/>
      </c>
      <c r="Z160" s="31" t="str">
        <f t="shared" si="158"/>
        <v/>
      </c>
      <c r="AA160" s="31" t="str">
        <f t="shared" si="158"/>
        <v/>
      </c>
      <c r="AB160" s="31" t="str">
        <f t="shared" si="158"/>
        <v/>
      </c>
      <c r="AC160" s="31" t="str">
        <f t="shared" si="158"/>
        <v/>
      </c>
      <c r="AD160" s="31" t="str">
        <f t="shared" si="158"/>
        <v/>
      </c>
      <c r="AE160" s="31" t="str">
        <f t="shared" si="158"/>
        <v/>
      </c>
      <c r="AF160" s="31" t="str">
        <f t="shared" si="158"/>
        <v/>
      </c>
      <c r="AG160" s="31" t="str">
        <f t="shared" si="158"/>
        <v/>
      </c>
      <c r="AI160" s="41" t="s">
        <v>71</v>
      </c>
      <c r="AJ160" s="42">
        <f>+COUNTIF(C163:AG164,"夏季休暇")+COUNTIF(C163:AG164,"年末年始")</f>
        <v>0</v>
      </c>
    </row>
    <row r="161" spans="1:39">
      <c r="B161" s="18" t="s">
        <v>11</v>
      </c>
      <c r="C161" s="34" t="str">
        <f>IF($G$9&lt;DATE(YEAR(C13),MONTH(C13)+14,1),"",DATE(YEAR(C13),MONTH(C13)+14,1))</f>
        <v/>
      </c>
      <c r="D161" s="15" t="str">
        <f>IF(C161="","",IF($G$9&lt;(+C161+1),"",IF(MONTH(+C161+1)=C160,C161+1,"")))</f>
        <v/>
      </c>
      <c r="E161" s="15" t="str">
        <f t="shared" ref="E161:AG161" si="159">IF(D161="","",IF($G$9&lt;(+D161+1),"",IF(MONTH(+D161+1)=D160,D161+1,"")))</f>
        <v/>
      </c>
      <c r="F161" s="15" t="str">
        <f t="shared" si="159"/>
        <v/>
      </c>
      <c r="G161" s="15" t="str">
        <f t="shared" si="159"/>
        <v/>
      </c>
      <c r="H161" s="15" t="str">
        <f t="shared" si="159"/>
        <v/>
      </c>
      <c r="I161" s="15" t="str">
        <f t="shared" si="159"/>
        <v/>
      </c>
      <c r="J161" s="15" t="str">
        <f t="shared" si="159"/>
        <v/>
      </c>
      <c r="K161" s="15" t="str">
        <f t="shared" si="159"/>
        <v/>
      </c>
      <c r="L161" s="15" t="str">
        <f t="shared" si="159"/>
        <v/>
      </c>
      <c r="M161" s="15" t="str">
        <f t="shared" si="159"/>
        <v/>
      </c>
      <c r="N161" s="15" t="str">
        <f t="shared" si="159"/>
        <v/>
      </c>
      <c r="O161" s="15" t="str">
        <f t="shared" si="159"/>
        <v/>
      </c>
      <c r="P161" s="15" t="str">
        <f t="shared" si="159"/>
        <v/>
      </c>
      <c r="Q161" s="15" t="str">
        <f t="shared" si="159"/>
        <v/>
      </c>
      <c r="R161" s="15" t="str">
        <f t="shared" si="159"/>
        <v/>
      </c>
      <c r="S161" s="15" t="str">
        <f t="shared" si="159"/>
        <v/>
      </c>
      <c r="T161" s="15" t="str">
        <f t="shared" si="159"/>
        <v/>
      </c>
      <c r="U161" s="15" t="str">
        <f t="shared" si="159"/>
        <v/>
      </c>
      <c r="V161" s="15" t="str">
        <f t="shared" si="159"/>
        <v/>
      </c>
      <c r="W161" s="15" t="str">
        <f t="shared" si="159"/>
        <v/>
      </c>
      <c r="X161" s="15" t="str">
        <f t="shared" si="159"/>
        <v/>
      </c>
      <c r="Y161" s="15" t="str">
        <f t="shared" si="159"/>
        <v/>
      </c>
      <c r="Z161" s="15" t="str">
        <f t="shared" si="159"/>
        <v/>
      </c>
      <c r="AA161" s="15" t="str">
        <f t="shared" si="159"/>
        <v/>
      </c>
      <c r="AB161" s="15" t="str">
        <f t="shared" si="159"/>
        <v/>
      </c>
      <c r="AC161" s="15" t="str">
        <f t="shared" si="159"/>
        <v/>
      </c>
      <c r="AD161" s="15" t="str">
        <f t="shared" si="159"/>
        <v/>
      </c>
      <c r="AE161" s="15" t="str">
        <f t="shared" si="159"/>
        <v/>
      </c>
      <c r="AF161" s="15" t="str">
        <f t="shared" si="159"/>
        <v/>
      </c>
      <c r="AG161" s="32" t="str">
        <f t="shared" si="159"/>
        <v/>
      </c>
      <c r="AH161" s="4"/>
      <c r="AI161" s="20" t="s">
        <v>72</v>
      </c>
      <c r="AJ161" s="70">
        <f>COUNT(C161:AG161)-AJ160</f>
        <v>0</v>
      </c>
    </row>
    <row r="162" spans="1:39">
      <c r="B162" s="19" t="s">
        <v>5</v>
      </c>
      <c r="C162" s="30" t="str">
        <f>IF(C161="","",TEXT(WEEKDAY(+C161),"aaa"))</f>
        <v/>
      </c>
      <c r="D162" s="30" t="str">
        <f t="shared" ref="D162" si="160">IF(D161="","",TEXT(WEEKDAY(+D161),"aaa"))</f>
        <v/>
      </c>
      <c r="E162" s="30" t="str">
        <f t="shared" ref="E162" si="161">IF(E161="","",TEXT(WEEKDAY(+E161),"aaa"))</f>
        <v/>
      </c>
      <c r="F162" s="30" t="str">
        <f t="shared" ref="F162" si="162">IF(F161="","",TEXT(WEEKDAY(+F161),"aaa"))</f>
        <v/>
      </c>
      <c r="G162" s="30" t="str">
        <f t="shared" ref="G162" si="163">IF(G161="","",TEXT(WEEKDAY(+G161),"aaa"))</f>
        <v/>
      </c>
      <c r="H162" s="30" t="str">
        <f t="shared" ref="H162" si="164">IF(H161="","",TEXT(WEEKDAY(+H161),"aaa"))</f>
        <v/>
      </c>
      <c r="I162" s="30" t="str">
        <f t="shared" ref="I162" si="165">IF(I161="","",TEXT(WEEKDAY(+I161),"aaa"))</f>
        <v/>
      </c>
      <c r="J162" s="30" t="str">
        <f t="shared" ref="J162" si="166">IF(J161="","",TEXT(WEEKDAY(+J161),"aaa"))</f>
        <v/>
      </c>
      <c r="K162" s="30" t="str">
        <f t="shared" ref="K162" si="167">IF(K161="","",TEXT(WEEKDAY(+K161),"aaa"))</f>
        <v/>
      </c>
      <c r="L162" s="30" t="str">
        <f t="shared" ref="L162" si="168">IF(L161="","",TEXT(WEEKDAY(+L161),"aaa"))</f>
        <v/>
      </c>
      <c r="M162" s="30" t="str">
        <f t="shared" ref="M162" si="169">IF(M161="","",TEXT(WEEKDAY(+M161),"aaa"))</f>
        <v/>
      </c>
      <c r="N162" s="30" t="str">
        <f t="shared" ref="N162" si="170">IF(N161="","",TEXT(WEEKDAY(+N161),"aaa"))</f>
        <v/>
      </c>
      <c r="O162" s="30" t="str">
        <f t="shared" ref="O162" si="171">IF(O161="","",TEXT(WEEKDAY(+O161),"aaa"))</f>
        <v/>
      </c>
      <c r="P162" s="30" t="str">
        <f t="shared" ref="P162" si="172">IF(P161="","",TEXT(WEEKDAY(+P161),"aaa"))</f>
        <v/>
      </c>
      <c r="Q162" s="30" t="str">
        <f t="shared" ref="Q162" si="173">IF(Q161="","",TEXT(WEEKDAY(+Q161),"aaa"))</f>
        <v/>
      </c>
      <c r="R162" s="30" t="str">
        <f t="shared" ref="R162" si="174">IF(R161="","",TEXT(WEEKDAY(+R161),"aaa"))</f>
        <v/>
      </c>
      <c r="S162" s="30" t="str">
        <f t="shared" ref="S162" si="175">IF(S161="","",TEXT(WEEKDAY(+S161),"aaa"))</f>
        <v/>
      </c>
      <c r="T162" s="30" t="str">
        <f t="shared" ref="T162" si="176">IF(T161="","",TEXT(WEEKDAY(+T161),"aaa"))</f>
        <v/>
      </c>
      <c r="U162" s="30" t="str">
        <f t="shared" ref="U162" si="177">IF(U161="","",TEXT(WEEKDAY(+U161),"aaa"))</f>
        <v/>
      </c>
      <c r="V162" s="30" t="str">
        <f t="shared" ref="V162" si="178">IF(V161="","",TEXT(WEEKDAY(+V161),"aaa"))</f>
        <v/>
      </c>
      <c r="W162" s="30" t="str">
        <f t="shared" ref="W162" si="179">IF(W161="","",TEXT(WEEKDAY(+W161),"aaa"))</f>
        <v/>
      </c>
      <c r="X162" s="30" t="str">
        <f t="shared" ref="X162" si="180">IF(X161="","",TEXT(WEEKDAY(+X161),"aaa"))</f>
        <v/>
      </c>
      <c r="Y162" s="30" t="str">
        <f t="shared" ref="Y162" si="181">IF(Y161="","",TEXT(WEEKDAY(+Y161),"aaa"))</f>
        <v/>
      </c>
      <c r="Z162" s="30" t="str">
        <f t="shared" ref="Z162" si="182">IF(Z161="","",TEXT(WEEKDAY(+Z161),"aaa"))</f>
        <v/>
      </c>
      <c r="AA162" s="30" t="str">
        <f t="shared" ref="AA162" si="183">IF(AA161="","",TEXT(WEEKDAY(+AA161),"aaa"))</f>
        <v/>
      </c>
      <c r="AB162" s="30" t="str">
        <f t="shared" ref="AB162" si="184">IF(AB161="","",TEXT(WEEKDAY(+AB161),"aaa"))</f>
        <v/>
      </c>
      <c r="AC162" s="30" t="str">
        <f t="shared" ref="AC162" si="185">IF(AC161="","",TEXT(WEEKDAY(+AC161),"aaa"))</f>
        <v/>
      </c>
      <c r="AD162" s="30" t="str">
        <f t="shared" ref="AD162" si="186">IF(AD161="","",TEXT(WEEKDAY(+AD161),"aaa"))</f>
        <v/>
      </c>
      <c r="AE162" s="30" t="str">
        <f t="shared" ref="AE162" si="187">IF(AE161="","",TEXT(WEEKDAY(+AE161),"aaa"))</f>
        <v/>
      </c>
      <c r="AF162" s="30" t="str">
        <f t="shared" ref="AF162" si="188">IF(AF161="","",TEXT(WEEKDAY(+AF161),"aaa"))</f>
        <v/>
      </c>
      <c r="AG162" s="29" t="str">
        <f t="shared" ref="AG162" si="189">IF(AG161="","",TEXT(WEEKDAY(+AG161),"aaa"))</f>
        <v/>
      </c>
      <c r="AH162" s="7"/>
      <c r="AI162" s="20" t="s">
        <v>73</v>
      </c>
      <c r="AJ162" s="12">
        <f>COUNT(C161:AG161)-AJ160-COUNTIF(C165:AG166,"一時中止")-COUNTIF(C165:AG166,"その他")</f>
        <v>0</v>
      </c>
    </row>
    <row r="163" spans="1:39" ht="13.5" customHeight="1">
      <c r="B163" s="184" t="s">
        <v>0</v>
      </c>
      <c r="C163" s="186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4"/>
      <c r="AC163" s="154"/>
      <c r="AD163" s="154"/>
      <c r="AE163" s="154"/>
      <c r="AF163" s="154"/>
      <c r="AG163" s="155"/>
      <c r="AH163" s="7"/>
      <c r="AI163" s="20" t="s">
        <v>74</v>
      </c>
      <c r="AJ163" s="6">
        <f>IF(AJ162=0,0,+COUNTIF(C163:AG164,"休"))</f>
        <v>0</v>
      </c>
    </row>
    <row r="164" spans="1:39" ht="13.5" customHeight="1">
      <c r="B164" s="185"/>
      <c r="C164" s="186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/>
      <c r="AF164" s="154"/>
      <c r="AG164" s="155"/>
      <c r="AH164" s="7"/>
      <c r="AI164" s="20" t="s">
        <v>75</v>
      </c>
      <c r="AJ164" s="8">
        <f>IF(AJ161=0,0,+AJ163/AJ161)</f>
        <v>0</v>
      </c>
    </row>
    <row r="165" spans="1:39" ht="13.5" customHeight="1">
      <c r="B165" s="180" t="s">
        <v>7</v>
      </c>
      <c r="C165" s="182"/>
      <c r="D165" s="152"/>
      <c r="E165" s="152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74"/>
      <c r="AH165" s="7"/>
      <c r="AI165" s="20" t="s">
        <v>76</v>
      </c>
      <c r="AJ165" s="6">
        <f>IF(AJ162=0,0,+COUNTIF(C165:AG166,"休")+COUNTIF(C165:AG166,"振替休暇")+COUNTIF(C165:AG166,"雨"))</f>
        <v>0</v>
      </c>
      <c r="AM165" s="81"/>
    </row>
    <row r="166" spans="1:39">
      <c r="B166" s="181"/>
      <c r="C166" s="18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3"/>
      <c r="AG166" s="175"/>
      <c r="AH166" s="7"/>
      <c r="AI166" s="20" t="s">
        <v>77</v>
      </c>
      <c r="AJ166" s="8">
        <f>IF(AJ162=0,0,+AJ165/AJ162)</f>
        <v>0</v>
      </c>
    </row>
    <row r="167" spans="1:39">
      <c r="B167" s="73" t="str">
        <f>IF($Y$10="無","",IF($AE$10="エラー","※工期内で夏季休暇を3日設定してください",""))</f>
        <v/>
      </c>
      <c r="C167" s="40"/>
      <c r="D167" s="40"/>
      <c r="E167" s="40"/>
      <c r="F167" s="40"/>
      <c r="G167" s="40"/>
      <c r="H167" s="40"/>
      <c r="I167" s="40"/>
      <c r="J167" s="40"/>
      <c r="K167" s="40"/>
      <c r="L167" s="73" t="str">
        <f>IF($Y$11="無","",IF($AE$10="エラー","※年末年始を6日設定してください",""))</f>
        <v/>
      </c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7"/>
      <c r="AI167" s="66" t="s">
        <v>78</v>
      </c>
      <c r="AJ167" s="67" t="str">
        <f>IF(OR(AJ162&lt;7,AJ162=0)," ",IF(OR(AJ166&gt;=0.285,AJ165&gt;=G159),"達成","未達成"))</f>
        <v xml:space="preserve"> </v>
      </c>
      <c r="AM167" s="81" t="str">
        <f>AJ167</f>
        <v xml:space="preserve"> </v>
      </c>
    </row>
    <row r="168" spans="1:39" ht="7.5" customHeight="1"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7"/>
      <c r="AI168" s="68"/>
      <c r="AJ168" s="69"/>
    </row>
    <row r="169" spans="1:39" ht="13.5" customHeight="1">
      <c r="A169" s="23" t="s">
        <v>20</v>
      </c>
      <c r="B169" s="21" t="str">
        <f>C171</f>
        <v/>
      </c>
      <c r="C169" s="2" t="s">
        <v>19</v>
      </c>
      <c r="D169" s="2"/>
      <c r="E169" s="150" t="s">
        <v>65</v>
      </c>
      <c r="F169" s="150"/>
      <c r="G169" s="151">
        <f>+COUNTIF(C172:AG172,"土")+COUNTIF(C172:AG172,"日")</f>
        <v>0</v>
      </c>
      <c r="H169" s="151"/>
      <c r="W169" s="7"/>
      <c r="X169" s="7"/>
      <c r="Y169" s="7"/>
      <c r="Z169" s="7"/>
      <c r="AA169" s="7"/>
      <c r="AB169" s="7"/>
      <c r="AC169" s="7"/>
      <c r="AD169" s="7"/>
      <c r="AE169" s="7"/>
      <c r="AI169" s="79" t="s">
        <v>70</v>
      </c>
      <c r="AJ169" s="80" t="str">
        <f>IF(OR(AJ171&lt;7,AJ171=0)," ",IF(OR(AJ174&gt;=0.285,AJ173&gt;=G169),"達成","未達成"))</f>
        <v xml:space="preserve"> </v>
      </c>
      <c r="AK169" s="81" t="str">
        <f>AJ169</f>
        <v xml:space="preserve"> </v>
      </c>
    </row>
    <row r="170" spans="1:39" ht="13.5" customHeight="1">
      <c r="B170" s="21"/>
      <c r="C170" s="31" t="str">
        <f>IF(C171="","",MONTH(C171))</f>
        <v/>
      </c>
      <c r="D170" s="31" t="str">
        <f t="shared" ref="D170:AG170" si="190">IF(D171="","",MONTH(D171))</f>
        <v/>
      </c>
      <c r="E170" s="31" t="str">
        <f t="shared" si="190"/>
        <v/>
      </c>
      <c r="F170" s="31" t="str">
        <f t="shared" si="190"/>
        <v/>
      </c>
      <c r="G170" s="31" t="str">
        <f t="shared" si="190"/>
        <v/>
      </c>
      <c r="H170" s="31" t="str">
        <f t="shared" si="190"/>
        <v/>
      </c>
      <c r="I170" s="31" t="str">
        <f t="shared" si="190"/>
        <v/>
      </c>
      <c r="J170" s="31" t="str">
        <f t="shared" si="190"/>
        <v/>
      </c>
      <c r="K170" s="31" t="str">
        <f t="shared" si="190"/>
        <v/>
      </c>
      <c r="L170" s="31" t="str">
        <f t="shared" si="190"/>
        <v/>
      </c>
      <c r="M170" s="31" t="str">
        <f t="shared" si="190"/>
        <v/>
      </c>
      <c r="N170" s="31" t="str">
        <f t="shared" si="190"/>
        <v/>
      </c>
      <c r="O170" s="31" t="str">
        <f t="shared" si="190"/>
        <v/>
      </c>
      <c r="P170" s="31" t="str">
        <f t="shared" si="190"/>
        <v/>
      </c>
      <c r="Q170" s="31" t="str">
        <f t="shared" si="190"/>
        <v/>
      </c>
      <c r="R170" s="31" t="str">
        <f t="shared" si="190"/>
        <v/>
      </c>
      <c r="S170" s="31" t="str">
        <f t="shared" si="190"/>
        <v/>
      </c>
      <c r="T170" s="31" t="str">
        <f t="shared" si="190"/>
        <v/>
      </c>
      <c r="U170" s="31" t="str">
        <f t="shared" si="190"/>
        <v/>
      </c>
      <c r="V170" s="31" t="str">
        <f t="shared" si="190"/>
        <v/>
      </c>
      <c r="W170" s="31" t="str">
        <f t="shared" si="190"/>
        <v/>
      </c>
      <c r="X170" s="31" t="str">
        <f t="shared" si="190"/>
        <v/>
      </c>
      <c r="Y170" s="31" t="str">
        <f t="shared" si="190"/>
        <v/>
      </c>
      <c r="Z170" s="31" t="str">
        <f t="shared" si="190"/>
        <v/>
      </c>
      <c r="AA170" s="31" t="str">
        <f t="shared" si="190"/>
        <v/>
      </c>
      <c r="AB170" s="31" t="str">
        <f t="shared" si="190"/>
        <v/>
      </c>
      <c r="AC170" s="31" t="str">
        <f t="shared" si="190"/>
        <v/>
      </c>
      <c r="AD170" s="31" t="str">
        <f t="shared" si="190"/>
        <v/>
      </c>
      <c r="AE170" s="31" t="str">
        <f t="shared" si="190"/>
        <v/>
      </c>
      <c r="AF170" s="31" t="str">
        <f t="shared" si="190"/>
        <v/>
      </c>
      <c r="AG170" s="31" t="str">
        <f t="shared" si="190"/>
        <v/>
      </c>
      <c r="AI170" s="41" t="s">
        <v>71</v>
      </c>
      <c r="AJ170" s="42">
        <f>+COUNTIF(C173:AG174,"夏季休暇")+COUNTIF(C173:AG174,"年末年始")</f>
        <v>0</v>
      </c>
    </row>
    <row r="171" spans="1:39">
      <c r="B171" s="3" t="s">
        <v>11</v>
      </c>
      <c r="C171" s="34" t="str">
        <f>IF($G$9&lt;DATE(YEAR(C13),MONTH(C13)+15,1),"",DATE(YEAR(C13),MONTH(C13)+15,1))</f>
        <v/>
      </c>
      <c r="D171" s="15" t="str">
        <f>IF(C171="","",IF($G$9&lt;(+C171+1),"",IF(MONTH(+C171+1)=C170,C171+1,"")))</f>
        <v/>
      </c>
      <c r="E171" s="15" t="str">
        <f t="shared" ref="E171:AG171" si="191">IF(D171="","",IF($G$9&lt;(+D171+1),"",IF(MONTH(+D171+1)=D170,D171+1,"")))</f>
        <v/>
      </c>
      <c r="F171" s="15" t="str">
        <f t="shared" si="191"/>
        <v/>
      </c>
      <c r="G171" s="15" t="str">
        <f t="shared" si="191"/>
        <v/>
      </c>
      <c r="H171" s="15" t="str">
        <f t="shared" si="191"/>
        <v/>
      </c>
      <c r="I171" s="15" t="str">
        <f t="shared" si="191"/>
        <v/>
      </c>
      <c r="J171" s="15" t="str">
        <f t="shared" si="191"/>
        <v/>
      </c>
      <c r="K171" s="15" t="str">
        <f t="shared" si="191"/>
        <v/>
      </c>
      <c r="L171" s="15" t="str">
        <f t="shared" si="191"/>
        <v/>
      </c>
      <c r="M171" s="15" t="str">
        <f t="shared" si="191"/>
        <v/>
      </c>
      <c r="N171" s="15" t="str">
        <f t="shared" si="191"/>
        <v/>
      </c>
      <c r="O171" s="15" t="str">
        <f t="shared" si="191"/>
        <v/>
      </c>
      <c r="P171" s="15" t="str">
        <f t="shared" si="191"/>
        <v/>
      </c>
      <c r="Q171" s="15" t="str">
        <f t="shared" si="191"/>
        <v/>
      </c>
      <c r="R171" s="15" t="str">
        <f t="shared" si="191"/>
        <v/>
      </c>
      <c r="S171" s="15" t="str">
        <f t="shared" si="191"/>
        <v/>
      </c>
      <c r="T171" s="15" t="str">
        <f t="shared" si="191"/>
        <v/>
      </c>
      <c r="U171" s="15" t="str">
        <f t="shared" si="191"/>
        <v/>
      </c>
      <c r="V171" s="15" t="str">
        <f t="shared" si="191"/>
        <v/>
      </c>
      <c r="W171" s="15" t="str">
        <f t="shared" si="191"/>
        <v/>
      </c>
      <c r="X171" s="15" t="str">
        <f t="shared" si="191"/>
        <v/>
      </c>
      <c r="Y171" s="15" t="str">
        <f t="shared" si="191"/>
        <v/>
      </c>
      <c r="Z171" s="15" t="str">
        <f t="shared" si="191"/>
        <v/>
      </c>
      <c r="AA171" s="15" t="str">
        <f t="shared" si="191"/>
        <v/>
      </c>
      <c r="AB171" s="15" t="str">
        <f t="shared" si="191"/>
        <v/>
      </c>
      <c r="AC171" s="15" t="str">
        <f t="shared" si="191"/>
        <v/>
      </c>
      <c r="AD171" s="15" t="str">
        <f t="shared" si="191"/>
        <v/>
      </c>
      <c r="AE171" s="15" t="str">
        <f t="shared" si="191"/>
        <v/>
      </c>
      <c r="AF171" s="15" t="str">
        <f t="shared" si="191"/>
        <v/>
      </c>
      <c r="AG171" s="32" t="str">
        <f t="shared" si="191"/>
        <v/>
      </c>
      <c r="AH171" s="4"/>
      <c r="AI171" s="20" t="s">
        <v>72</v>
      </c>
      <c r="AJ171" s="70">
        <f>COUNT(C171:AG171)-AJ170</f>
        <v>0</v>
      </c>
    </row>
    <row r="172" spans="1:39">
      <c r="B172" s="5" t="s">
        <v>5</v>
      </c>
      <c r="C172" s="30" t="str">
        <f>IF(C171="","",TEXT(WEEKDAY(+C171),"aaa"))</f>
        <v/>
      </c>
      <c r="D172" s="30" t="str">
        <f t="shared" ref="D172" si="192">IF(D171="","",TEXT(WEEKDAY(+D171),"aaa"))</f>
        <v/>
      </c>
      <c r="E172" s="30" t="str">
        <f t="shared" ref="E172" si="193">IF(E171="","",TEXT(WEEKDAY(+E171),"aaa"))</f>
        <v/>
      </c>
      <c r="F172" s="30" t="str">
        <f t="shared" ref="F172" si="194">IF(F171="","",TEXT(WEEKDAY(+F171),"aaa"))</f>
        <v/>
      </c>
      <c r="G172" s="30" t="str">
        <f t="shared" ref="G172" si="195">IF(G171="","",TEXT(WEEKDAY(+G171),"aaa"))</f>
        <v/>
      </c>
      <c r="H172" s="30" t="str">
        <f t="shared" ref="H172" si="196">IF(H171="","",TEXT(WEEKDAY(+H171),"aaa"))</f>
        <v/>
      </c>
      <c r="I172" s="30" t="str">
        <f t="shared" ref="I172" si="197">IF(I171="","",TEXT(WEEKDAY(+I171),"aaa"))</f>
        <v/>
      </c>
      <c r="J172" s="30" t="str">
        <f t="shared" ref="J172" si="198">IF(J171="","",TEXT(WEEKDAY(+J171),"aaa"))</f>
        <v/>
      </c>
      <c r="K172" s="30" t="str">
        <f t="shared" ref="K172" si="199">IF(K171="","",TEXT(WEEKDAY(+K171),"aaa"))</f>
        <v/>
      </c>
      <c r="L172" s="30" t="str">
        <f t="shared" ref="L172" si="200">IF(L171="","",TEXT(WEEKDAY(+L171),"aaa"))</f>
        <v/>
      </c>
      <c r="M172" s="30" t="str">
        <f t="shared" ref="M172" si="201">IF(M171="","",TEXT(WEEKDAY(+M171),"aaa"))</f>
        <v/>
      </c>
      <c r="N172" s="30" t="str">
        <f t="shared" ref="N172" si="202">IF(N171="","",TEXT(WEEKDAY(+N171),"aaa"))</f>
        <v/>
      </c>
      <c r="O172" s="30" t="str">
        <f t="shared" ref="O172" si="203">IF(O171="","",TEXT(WEEKDAY(+O171),"aaa"))</f>
        <v/>
      </c>
      <c r="P172" s="30" t="str">
        <f t="shared" ref="P172" si="204">IF(P171="","",TEXT(WEEKDAY(+P171),"aaa"))</f>
        <v/>
      </c>
      <c r="Q172" s="30" t="str">
        <f t="shared" ref="Q172" si="205">IF(Q171="","",TEXT(WEEKDAY(+Q171),"aaa"))</f>
        <v/>
      </c>
      <c r="R172" s="30" t="str">
        <f t="shared" ref="R172" si="206">IF(R171="","",TEXT(WEEKDAY(+R171),"aaa"))</f>
        <v/>
      </c>
      <c r="S172" s="30" t="str">
        <f t="shared" ref="S172" si="207">IF(S171="","",TEXT(WEEKDAY(+S171),"aaa"))</f>
        <v/>
      </c>
      <c r="T172" s="30" t="str">
        <f t="shared" ref="T172" si="208">IF(T171="","",TEXT(WEEKDAY(+T171),"aaa"))</f>
        <v/>
      </c>
      <c r="U172" s="30" t="str">
        <f t="shared" ref="U172" si="209">IF(U171="","",TEXT(WEEKDAY(+U171),"aaa"))</f>
        <v/>
      </c>
      <c r="V172" s="30" t="str">
        <f t="shared" ref="V172" si="210">IF(V171="","",TEXT(WEEKDAY(+V171),"aaa"))</f>
        <v/>
      </c>
      <c r="W172" s="30" t="str">
        <f t="shared" ref="W172" si="211">IF(W171="","",TEXT(WEEKDAY(+W171),"aaa"))</f>
        <v/>
      </c>
      <c r="X172" s="30" t="str">
        <f t="shared" ref="X172" si="212">IF(X171="","",TEXT(WEEKDAY(+X171),"aaa"))</f>
        <v/>
      </c>
      <c r="Y172" s="30" t="str">
        <f t="shared" ref="Y172" si="213">IF(Y171="","",TEXT(WEEKDAY(+Y171),"aaa"))</f>
        <v/>
      </c>
      <c r="Z172" s="30" t="str">
        <f t="shared" ref="Z172" si="214">IF(Z171="","",TEXT(WEEKDAY(+Z171),"aaa"))</f>
        <v/>
      </c>
      <c r="AA172" s="30" t="str">
        <f t="shared" ref="AA172" si="215">IF(AA171="","",TEXT(WEEKDAY(+AA171),"aaa"))</f>
        <v/>
      </c>
      <c r="AB172" s="30" t="str">
        <f t="shared" ref="AB172" si="216">IF(AB171="","",TEXT(WEEKDAY(+AB171),"aaa"))</f>
        <v/>
      </c>
      <c r="AC172" s="30" t="str">
        <f t="shared" ref="AC172" si="217">IF(AC171="","",TEXT(WEEKDAY(+AC171),"aaa"))</f>
        <v/>
      </c>
      <c r="AD172" s="30" t="str">
        <f t="shared" ref="AD172" si="218">IF(AD171="","",TEXT(WEEKDAY(+AD171),"aaa"))</f>
        <v/>
      </c>
      <c r="AE172" s="30" t="str">
        <f t="shared" ref="AE172" si="219">IF(AE171="","",TEXT(WEEKDAY(+AE171),"aaa"))</f>
        <v/>
      </c>
      <c r="AF172" s="30" t="str">
        <f t="shared" ref="AF172" si="220">IF(AF171="","",TEXT(WEEKDAY(+AF171),"aaa"))</f>
        <v/>
      </c>
      <c r="AG172" s="29" t="str">
        <f t="shared" ref="AG172" si="221">IF(AG171="","",TEXT(WEEKDAY(+AG171),"aaa"))</f>
        <v/>
      </c>
      <c r="AH172" s="7"/>
      <c r="AI172" s="20" t="s">
        <v>73</v>
      </c>
      <c r="AJ172" s="12">
        <f>COUNT(C171:AG171)-AJ170-COUNTIF(C175:AG176,"一時中止")-COUNTIF(C175:AG176,"その他")</f>
        <v>0</v>
      </c>
    </row>
    <row r="173" spans="1:39" ht="13.5" customHeight="1">
      <c r="B173" s="184" t="s">
        <v>0</v>
      </c>
      <c r="C173" s="186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5"/>
      <c r="AH173" s="7"/>
      <c r="AI173" s="20" t="s">
        <v>74</v>
      </c>
      <c r="AJ173" s="6">
        <f>IF(AJ172=0,0,+COUNTIF(C173:AG174,"休"))</f>
        <v>0</v>
      </c>
    </row>
    <row r="174" spans="1:39" ht="13.5" customHeight="1">
      <c r="B174" s="185"/>
      <c r="C174" s="186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5"/>
      <c r="AH174" s="7"/>
      <c r="AI174" s="20" t="s">
        <v>75</v>
      </c>
      <c r="AJ174" s="8">
        <f>IF(AJ171=0,0,+AJ173/AJ171)</f>
        <v>0</v>
      </c>
    </row>
    <row r="175" spans="1:39" ht="13.5" customHeight="1">
      <c r="B175" s="180" t="s">
        <v>7</v>
      </c>
      <c r="C175" s="182"/>
      <c r="D175" s="152"/>
      <c r="E175" s="152"/>
      <c r="F175" s="152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74"/>
      <c r="AH175" s="7"/>
      <c r="AI175" s="20" t="s">
        <v>76</v>
      </c>
      <c r="AJ175" s="6">
        <f>IF(AJ172=0,0,+COUNTIF(C175:AG176,"休")+COUNTIF(C175:AG176,"振替休暇")+COUNTIF(C175:AG176,"雨"))</f>
        <v>0</v>
      </c>
      <c r="AM175" s="81"/>
    </row>
    <row r="176" spans="1:39">
      <c r="B176" s="181"/>
      <c r="C176" s="18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3"/>
      <c r="AG176" s="175"/>
      <c r="AH176" s="7"/>
      <c r="AI176" s="20" t="s">
        <v>77</v>
      </c>
      <c r="AJ176" s="8">
        <f>IF(AJ172=0,0,+AJ175/AJ172)</f>
        <v>0</v>
      </c>
    </row>
    <row r="177" spans="1:39">
      <c r="B177" s="73" t="str">
        <f>IF($Y$10="無","",IF($AE$10="エラー","※工期内で夏季休暇を3日設定してください",""))</f>
        <v/>
      </c>
      <c r="C177" s="40"/>
      <c r="D177" s="40"/>
      <c r="E177" s="40"/>
      <c r="F177" s="40"/>
      <c r="G177" s="40"/>
      <c r="H177" s="40"/>
      <c r="I177" s="40"/>
      <c r="J177" s="40"/>
      <c r="K177" s="40"/>
      <c r="L177" s="73" t="str">
        <f>IF($Y$11="無","",IF($AE$10="エラー","※年末年始を6日設定してください",""))</f>
        <v/>
      </c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7"/>
      <c r="AI177" s="66" t="s">
        <v>78</v>
      </c>
      <c r="AJ177" s="67" t="str">
        <f>IF(OR(AJ172&lt;7,AJ172=0)," ",IF(OR(AJ176&gt;=0.285,AJ175&gt;=G169),"達成","未達成"))</f>
        <v xml:space="preserve"> </v>
      </c>
      <c r="AM177" s="81" t="str">
        <f>AJ177</f>
        <v xml:space="preserve"> </v>
      </c>
    </row>
    <row r="178" spans="1:39" ht="8.25" customHeight="1"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7"/>
      <c r="AI178" s="68"/>
      <c r="AJ178" s="69"/>
    </row>
    <row r="179" spans="1:39" ht="13.5" customHeight="1">
      <c r="A179" s="23" t="s">
        <v>20</v>
      </c>
      <c r="B179" s="21" t="str">
        <f>C181</f>
        <v/>
      </c>
      <c r="C179" s="2" t="s">
        <v>19</v>
      </c>
      <c r="D179" s="2"/>
      <c r="E179" s="150" t="s">
        <v>65</v>
      </c>
      <c r="F179" s="150"/>
      <c r="G179" s="151">
        <f>+COUNTIF(C182:AG182,"土")+COUNTIF(C182:AG182,"日")</f>
        <v>0</v>
      </c>
      <c r="H179" s="151"/>
      <c r="W179" s="7"/>
      <c r="X179" s="7"/>
      <c r="Y179" s="7"/>
      <c r="Z179" s="7"/>
      <c r="AA179" s="7"/>
      <c r="AB179" s="7"/>
      <c r="AC179" s="7"/>
      <c r="AD179" s="7"/>
      <c r="AE179" s="7"/>
      <c r="AI179" s="79" t="s">
        <v>70</v>
      </c>
      <c r="AJ179" s="80" t="str">
        <f>IF(OR(AJ181&lt;7,AJ181=0)," ",IF(OR(AJ184&gt;=0.285,AJ183&gt;=G179),"達成","未達成"))</f>
        <v xml:space="preserve"> </v>
      </c>
      <c r="AK179" s="81" t="str">
        <f>AJ179</f>
        <v xml:space="preserve"> </v>
      </c>
    </row>
    <row r="180" spans="1:39" ht="13.5" customHeight="1">
      <c r="B180" s="21"/>
      <c r="C180" s="31" t="str">
        <f>IF(C181="","",MONTH(C181))</f>
        <v/>
      </c>
      <c r="D180" s="31" t="str">
        <f t="shared" ref="D180:AG180" si="222">IF(D181="","",MONTH(D181))</f>
        <v/>
      </c>
      <c r="E180" s="31" t="str">
        <f t="shared" si="222"/>
        <v/>
      </c>
      <c r="F180" s="31" t="str">
        <f t="shared" si="222"/>
        <v/>
      </c>
      <c r="G180" s="31" t="str">
        <f t="shared" si="222"/>
        <v/>
      </c>
      <c r="H180" s="31" t="str">
        <f t="shared" si="222"/>
        <v/>
      </c>
      <c r="I180" s="31" t="str">
        <f t="shared" si="222"/>
        <v/>
      </c>
      <c r="J180" s="31" t="str">
        <f t="shared" si="222"/>
        <v/>
      </c>
      <c r="K180" s="31" t="str">
        <f t="shared" si="222"/>
        <v/>
      </c>
      <c r="L180" s="31" t="str">
        <f t="shared" si="222"/>
        <v/>
      </c>
      <c r="M180" s="31" t="str">
        <f t="shared" si="222"/>
        <v/>
      </c>
      <c r="N180" s="31" t="str">
        <f t="shared" si="222"/>
        <v/>
      </c>
      <c r="O180" s="31" t="str">
        <f t="shared" si="222"/>
        <v/>
      </c>
      <c r="P180" s="31" t="str">
        <f t="shared" si="222"/>
        <v/>
      </c>
      <c r="Q180" s="31" t="str">
        <f t="shared" si="222"/>
        <v/>
      </c>
      <c r="R180" s="31" t="str">
        <f t="shared" si="222"/>
        <v/>
      </c>
      <c r="S180" s="31" t="str">
        <f t="shared" si="222"/>
        <v/>
      </c>
      <c r="T180" s="31" t="str">
        <f t="shared" si="222"/>
        <v/>
      </c>
      <c r="U180" s="31" t="str">
        <f t="shared" si="222"/>
        <v/>
      </c>
      <c r="V180" s="31" t="str">
        <f t="shared" si="222"/>
        <v/>
      </c>
      <c r="W180" s="31" t="str">
        <f t="shared" si="222"/>
        <v/>
      </c>
      <c r="X180" s="31" t="str">
        <f t="shared" si="222"/>
        <v/>
      </c>
      <c r="Y180" s="31" t="str">
        <f t="shared" si="222"/>
        <v/>
      </c>
      <c r="Z180" s="31" t="str">
        <f t="shared" si="222"/>
        <v/>
      </c>
      <c r="AA180" s="31" t="str">
        <f t="shared" si="222"/>
        <v/>
      </c>
      <c r="AB180" s="31" t="str">
        <f t="shared" si="222"/>
        <v/>
      </c>
      <c r="AC180" s="31" t="str">
        <f t="shared" si="222"/>
        <v/>
      </c>
      <c r="AD180" s="31" t="str">
        <f t="shared" si="222"/>
        <v/>
      </c>
      <c r="AE180" s="31" t="str">
        <f t="shared" si="222"/>
        <v/>
      </c>
      <c r="AF180" s="31" t="str">
        <f t="shared" si="222"/>
        <v/>
      </c>
      <c r="AG180" s="31" t="str">
        <f t="shared" si="222"/>
        <v/>
      </c>
      <c r="AI180" s="41" t="s">
        <v>71</v>
      </c>
      <c r="AJ180" s="42">
        <f>+COUNTIF(C183:AG184,"夏季休暇")+COUNTIF(C183:AG184,"年末年始")</f>
        <v>0</v>
      </c>
    </row>
    <row r="181" spans="1:39">
      <c r="B181" s="18" t="s">
        <v>11</v>
      </c>
      <c r="C181" s="34" t="str">
        <f>IF($G$9&lt;DATE(YEAR(C13),MONTH(C13)+16,1),"",DATE(YEAR(C13),MONTH(C13)+16,1))</f>
        <v/>
      </c>
      <c r="D181" s="15" t="str">
        <f>IF(C181="","",IF($G$9&lt;(+C181+1),"",IF(MONTH(+C181+1)=C180,C181+1,"")))</f>
        <v/>
      </c>
      <c r="E181" s="15" t="str">
        <f t="shared" ref="E181:AG181" si="223">IF(D181="","",IF($G$9&lt;(+D181+1),"",IF(MONTH(+D181+1)=D180,D181+1,"")))</f>
        <v/>
      </c>
      <c r="F181" s="15" t="str">
        <f t="shared" si="223"/>
        <v/>
      </c>
      <c r="G181" s="15" t="str">
        <f t="shared" si="223"/>
        <v/>
      </c>
      <c r="H181" s="15" t="str">
        <f t="shared" si="223"/>
        <v/>
      </c>
      <c r="I181" s="15" t="str">
        <f t="shared" si="223"/>
        <v/>
      </c>
      <c r="J181" s="15" t="str">
        <f t="shared" si="223"/>
        <v/>
      </c>
      <c r="K181" s="15" t="str">
        <f t="shared" si="223"/>
        <v/>
      </c>
      <c r="L181" s="15" t="str">
        <f t="shared" si="223"/>
        <v/>
      </c>
      <c r="M181" s="15" t="str">
        <f t="shared" si="223"/>
        <v/>
      </c>
      <c r="N181" s="15" t="str">
        <f t="shared" si="223"/>
        <v/>
      </c>
      <c r="O181" s="15" t="str">
        <f t="shared" si="223"/>
        <v/>
      </c>
      <c r="P181" s="15" t="str">
        <f t="shared" si="223"/>
        <v/>
      </c>
      <c r="Q181" s="15" t="str">
        <f t="shared" si="223"/>
        <v/>
      </c>
      <c r="R181" s="15" t="str">
        <f t="shared" si="223"/>
        <v/>
      </c>
      <c r="S181" s="15" t="str">
        <f t="shared" si="223"/>
        <v/>
      </c>
      <c r="T181" s="15" t="str">
        <f t="shared" si="223"/>
        <v/>
      </c>
      <c r="U181" s="15" t="str">
        <f t="shared" si="223"/>
        <v/>
      </c>
      <c r="V181" s="15" t="str">
        <f t="shared" si="223"/>
        <v/>
      </c>
      <c r="W181" s="15" t="str">
        <f t="shared" si="223"/>
        <v/>
      </c>
      <c r="X181" s="15" t="str">
        <f t="shared" si="223"/>
        <v/>
      </c>
      <c r="Y181" s="15" t="str">
        <f t="shared" si="223"/>
        <v/>
      </c>
      <c r="Z181" s="15" t="str">
        <f t="shared" si="223"/>
        <v/>
      </c>
      <c r="AA181" s="15" t="str">
        <f t="shared" si="223"/>
        <v/>
      </c>
      <c r="AB181" s="15" t="str">
        <f t="shared" si="223"/>
        <v/>
      </c>
      <c r="AC181" s="15" t="str">
        <f t="shared" si="223"/>
        <v/>
      </c>
      <c r="AD181" s="15" t="str">
        <f t="shared" si="223"/>
        <v/>
      </c>
      <c r="AE181" s="15" t="str">
        <f t="shared" si="223"/>
        <v/>
      </c>
      <c r="AF181" s="15" t="str">
        <f t="shared" si="223"/>
        <v/>
      </c>
      <c r="AG181" s="32" t="str">
        <f t="shared" si="223"/>
        <v/>
      </c>
      <c r="AH181" s="4"/>
      <c r="AI181" s="20" t="s">
        <v>72</v>
      </c>
      <c r="AJ181" s="70">
        <f>COUNT(C181:AG181)-AJ180</f>
        <v>0</v>
      </c>
    </row>
    <row r="182" spans="1:39">
      <c r="B182" s="19" t="s">
        <v>5</v>
      </c>
      <c r="C182" s="30" t="str">
        <f>IF(C181="","",TEXT(WEEKDAY(+C181),"aaa"))</f>
        <v/>
      </c>
      <c r="D182" s="30" t="str">
        <f t="shared" ref="D182" si="224">IF(D181="","",TEXT(WEEKDAY(+D181),"aaa"))</f>
        <v/>
      </c>
      <c r="E182" s="30" t="str">
        <f t="shared" ref="E182" si="225">IF(E181="","",TEXT(WEEKDAY(+E181),"aaa"))</f>
        <v/>
      </c>
      <c r="F182" s="30" t="str">
        <f t="shared" ref="F182" si="226">IF(F181="","",TEXT(WEEKDAY(+F181),"aaa"))</f>
        <v/>
      </c>
      <c r="G182" s="30" t="str">
        <f t="shared" ref="G182" si="227">IF(G181="","",TEXT(WEEKDAY(+G181),"aaa"))</f>
        <v/>
      </c>
      <c r="H182" s="30" t="str">
        <f t="shared" ref="H182" si="228">IF(H181="","",TEXT(WEEKDAY(+H181),"aaa"))</f>
        <v/>
      </c>
      <c r="I182" s="30" t="str">
        <f t="shared" ref="I182" si="229">IF(I181="","",TEXT(WEEKDAY(+I181),"aaa"))</f>
        <v/>
      </c>
      <c r="J182" s="30" t="str">
        <f t="shared" ref="J182" si="230">IF(J181="","",TEXT(WEEKDAY(+J181),"aaa"))</f>
        <v/>
      </c>
      <c r="K182" s="30" t="str">
        <f t="shared" ref="K182" si="231">IF(K181="","",TEXT(WEEKDAY(+K181),"aaa"))</f>
        <v/>
      </c>
      <c r="L182" s="30" t="str">
        <f t="shared" ref="L182" si="232">IF(L181="","",TEXT(WEEKDAY(+L181),"aaa"))</f>
        <v/>
      </c>
      <c r="M182" s="30" t="str">
        <f t="shared" ref="M182" si="233">IF(M181="","",TEXT(WEEKDAY(+M181),"aaa"))</f>
        <v/>
      </c>
      <c r="N182" s="30" t="str">
        <f t="shared" ref="N182" si="234">IF(N181="","",TEXT(WEEKDAY(+N181),"aaa"))</f>
        <v/>
      </c>
      <c r="O182" s="30" t="str">
        <f t="shared" ref="O182" si="235">IF(O181="","",TEXT(WEEKDAY(+O181),"aaa"))</f>
        <v/>
      </c>
      <c r="P182" s="30" t="str">
        <f t="shared" ref="P182" si="236">IF(P181="","",TEXT(WEEKDAY(+P181),"aaa"))</f>
        <v/>
      </c>
      <c r="Q182" s="30" t="str">
        <f t="shared" ref="Q182" si="237">IF(Q181="","",TEXT(WEEKDAY(+Q181),"aaa"))</f>
        <v/>
      </c>
      <c r="R182" s="30" t="str">
        <f t="shared" ref="R182" si="238">IF(R181="","",TEXT(WEEKDAY(+R181),"aaa"))</f>
        <v/>
      </c>
      <c r="S182" s="30" t="str">
        <f t="shared" ref="S182" si="239">IF(S181="","",TEXT(WEEKDAY(+S181),"aaa"))</f>
        <v/>
      </c>
      <c r="T182" s="30" t="str">
        <f t="shared" ref="T182" si="240">IF(T181="","",TEXT(WEEKDAY(+T181),"aaa"))</f>
        <v/>
      </c>
      <c r="U182" s="30" t="str">
        <f t="shared" ref="U182" si="241">IF(U181="","",TEXT(WEEKDAY(+U181),"aaa"))</f>
        <v/>
      </c>
      <c r="V182" s="30" t="str">
        <f t="shared" ref="V182" si="242">IF(V181="","",TEXT(WEEKDAY(+V181),"aaa"))</f>
        <v/>
      </c>
      <c r="W182" s="30" t="str">
        <f t="shared" ref="W182" si="243">IF(W181="","",TEXT(WEEKDAY(+W181),"aaa"))</f>
        <v/>
      </c>
      <c r="X182" s="30" t="str">
        <f t="shared" ref="X182" si="244">IF(X181="","",TEXT(WEEKDAY(+X181),"aaa"))</f>
        <v/>
      </c>
      <c r="Y182" s="30" t="str">
        <f t="shared" ref="Y182" si="245">IF(Y181="","",TEXT(WEEKDAY(+Y181),"aaa"))</f>
        <v/>
      </c>
      <c r="Z182" s="30" t="str">
        <f t="shared" ref="Z182" si="246">IF(Z181="","",TEXT(WEEKDAY(+Z181),"aaa"))</f>
        <v/>
      </c>
      <c r="AA182" s="30" t="str">
        <f t="shared" ref="AA182" si="247">IF(AA181="","",TEXT(WEEKDAY(+AA181),"aaa"))</f>
        <v/>
      </c>
      <c r="AB182" s="30" t="str">
        <f t="shared" ref="AB182" si="248">IF(AB181="","",TEXT(WEEKDAY(+AB181),"aaa"))</f>
        <v/>
      </c>
      <c r="AC182" s="30" t="str">
        <f t="shared" ref="AC182" si="249">IF(AC181="","",TEXT(WEEKDAY(+AC181),"aaa"))</f>
        <v/>
      </c>
      <c r="AD182" s="30" t="str">
        <f t="shared" ref="AD182" si="250">IF(AD181="","",TEXT(WEEKDAY(+AD181),"aaa"))</f>
        <v/>
      </c>
      <c r="AE182" s="30" t="str">
        <f t="shared" ref="AE182" si="251">IF(AE181="","",TEXT(WEEKDAY(+AE181),"aaa"))</f>
        <v/>
      </c>
      <c r="AF182" s="30" t="str">
        <f t="shared" ref="AF182" si="252">IF(AF181="","",TEXT(WEEKDAY(+AF181),"aaa"))</f>
        <v/>
      </c>
      <c r="AG182" s="29" t="str">
        <f t="shared" ref="AG182" si="253">IF(AG181="","",TEXT(WEEKDAY(+AG181),"aaa"))</f>
        <v/>
      </c>
      <c r="AH182" s="7"/>
      <c r="AI182" s="20" t="s">
        <v>73</v>
      </c>
      <c r="AJ182" s="12">
        <f>COUNT(C181:AG181)-AJ180-COUNTIF(C185:AG186,"一時中止")-COUNTIF(C185:AG186,"その他")</f>
        <v>0</v>
      </c>
    </row>
    <row r="183" spans="1:39" ht="13.5" customHeight="1">
      <c r="B183" s="184" t="s">
        <v>0</v>
      </c>
      <c r="C183" s="186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/>
      <c r="AF183" s="154"/>
      <c r="AG183" s="155"/>
      <c r="AH183" s="7"/>
      <c r="AI183" s="20" t="s">
        <v>74</v>
      </c>
      <c r="AJ183" s="6">
        <f>IF(AJ182=0,0,+COUNTIF(C183:AG184,"休"))</f>
        <v>0</v>
      </c>
    </row>
    <row r="184" spans="1:39" ht="13.5" customHeight="1">
      <c r="B184" s="185"/>
      <c r="C184" s="186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54"/>
      <c r="AF184" s="154"/>
      <c r="AG184" s="155"/>
      <c r="AH184" s="7"/>
      <c r="AI184" s="20" t="s">
        <v>75</v>
      </c>
      <c r="AJ184" s="8">
        <f>IF(AJ181=0,0,+AJ183/AJ181)</f>
        <v>0</v>
      </c>
    </row>
    <row r="185" spans="1:39" ht="13.5" customHeight="1">
      <c r="B185" s="180" t="s">
        <v>7</v>
      </c>
      <c r="C185" s="182"/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  <c r="AA185" s="152"/>
      <c r="AB185" s="152"/>
      <c r="AC185" s="152"/>
      <c r="AD185" s="152"/>
      <c r="AE185" s="152"/>
      <c r="AF185" s="152"/>
      <c r="AG185" s="174"/>
      <c r="AH185" s="7"/>
      <c r="AI185" s="20" t="s">
        <v>76</v>
      </c>
      <c r="AJ185" s="6">
        <f>IF(AJ182=0,0,+COUNTIF(C185:AG186,"休")+COUNTIF(C185:AG186,"振替休暇")+COUNTIF(C185:AG186,"雨"))</f>
        <v>0</v>
      </c>
      <c r="AM185" s="81"/>
    </row>
    <row r="186" spans="1:39">
      <c r="B186" s="181"/>
      <c r="C186" s="18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/>
      <c r="AF186" s="153"/>
      <c r="AG186" s="175"/>
      <c r="AH186" s="7"/>
      <c r="AI186" s="20" t="s">
        <v>77</v>
      </c>
      <c r="AJ186" s="8">
        <f>IF(AJ182=0,0,+AJ185/AJ182)</f>
        <v>0</v>
      </c>
    </row>
    <row r="187" spans="1:39">
      <c r="B187" s="73" t="str">
        <f>IF($Y$10="無","",IF($AE$10="エラー","※工期内で夏季休暇を3日設定してください",""))</f>
        <v/>
      </c>
      <c r="C187" s="40"/>
      <c r="D187" s="40"/>
      <c r="E187" s="40"/>
      <c r="F187" s="40"/>
      <c r="G187" s="40"/>
      <c r="H187" s="40"/>
      <c r="I187" s="40"/>
      <c r="J187" s="40"/>
      <c r="K187" s="40"/>
      <c r="L187" s="73" t="str">
        <f>IF($Y$11="無","",IF($AE$10="エラー","※年末年始を6日設定してください",""))</f>
        <v/>
      </c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7"/>
      <c r="AI187" s="66" t="s">
        <v>78</v>
      </c>
      <c r="AJ187" s="67" t="str">
        <f>IF(OR(AJ182&lt;7,AJ182=0)," ",IF(OR(AJ186&gt;=0.285,AJ185&gt;=G179),"達成","未達成"))</f>
        <v xml:space="preserve"> </v>
      </c>
      <c r="AM187" s="81" t="str">
        <f>AJ187</f>
        <v xml:space="preserve"> </v>
      </c>
    </row>
    <row r="188" spans="1:39" ht="6" customHeight="1"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7"/>
      <c r="AI188" s="68"/>
      <c r="AJ188" s="69"/>
    </row>
    <row r="189" spans="1:39" ht="13.5" customHeight="1">
      <c r="A189" s="23" t="s">
        <v>20</v>
      </c>
      <c r="B189" s="21" t="str">
        <f>C191</f>
        <v/>
      </c>
      <c r="C189" s="2" t="s">
        <v>19</v>
      </c>
      <c r="D189" s="2"/>
      <c r="E189" s="150" t="s">
        <v>65</v>
      </c>
      <c r="F189" s="150"/>
      <c r="G189" s="151">
        <f>+COUNTIF(C192:AG192,"土")+COUNTIF(C192:AG192,"日")</f>
        <v>0</v>
      </c>
      <c r="H189" s="151"/>
      <c r="W189" s="7"/>
      <c r="X189" s="7"/>
      <c r="Y189" s="7"/>
      <c r="Z189" s="7"/>
      <c r="AA189" s="7"/>
      <c r="AB189" s="7"/>
      <c r="AC189" s="7"/>
      <c r="AD189" s="7"/>
      <c r="AE189" s="7"/>
      <c r="AI189" s="79" t="s">
        <v>70</v>
      </c>
      <c r="AJ189" s="80" t="str">
        <f>IF(OR(AJ191&lt;7,AJ191=0)," ",IF(OR(AJ194&gt;=0.285,AJ193&gt;=G189),"達成","未達成"))</f>
        <v xml:space="preserve"> </v>
      </c>
      <c r="AK189" s="81" t="str">
        <f>AJ189</f>
        <v xml:space="preserve"> </v>
      </c>
    </row>
    <row r="190" spans="1:39" ht="13.5" customHeight="1">
      <c r="B190" s="21"/>
      <c r="C190" s="31" t="str">
        <f>IF(C191="","",MONTH(C191))</f>
        <v/>
      </c>
      <c r="D190" s="31" t="str">
        <f t="shared" ref="D190:AG190" si="254">IF(D191="","",MONTH(D191))</f>
        <v/>
      </c>
      <c r="E190" s="31" t="str">
        <f t="shared" si="254"/>
        <v/>
      </c>
      <c r="F190" s="31" t="str">
        <f t="shared" si="254"/>
        <v/>
      </c>
      <c r="G190" s="31" t="str">
        <f t="shared" si="254"/>
        <v/>
      </c>
      <c r="H190" s="31" t="str">
        <f t="shared" si="254"/>
        <v/>
      </c>
      <c r="I190" s="31" t="str">
        <f t="shared" si="254"/>
        <v/>
      </c>
      <c r="J190" s="31" t="str">
        <f t="shared" si="254"/>
        <v/>
      </c>
      <c r="K190" s="31" t="str">
        <f t="shared" si="254"/>
        <v/>
      </c>
      <c r="L190" s="31" t="str">
        <f t="shared" si="254"/>
        <v/>
      </c>
      <c r="M190" s="31" t="str">
        <f t="shared" si="254"/>
        <v/>
      </c>
      <c r="N190" s="31" t="str">
        <f t="shared" si="254"/>
        <v/>
      </c>
      <c r="O190" s="31" t="str">
        <f t="shared" si="254"/>
        <v/>
      </c>
      <c r="P190" s="31" t="str">
        <f t="shared" si="254"/>
        <v/>
      </c>
      <c r="Q190" s="31" t="str">
        <f t="shared" si="254"/>
        <v/>
      </c>
      <c r="R190" s="31" t="str">
        <f t="shared" si="254"/>
        <v/>
      </c>
      <c r="S190" s="31" t="str">
        <f t="shared" si="254"/>
        <v/>
      </c>
      <c r="T190" s="31" t="str">
        <f t="shared" si="254"/>
        <v/>
      </c>
      <c r="U190" s="31" t="str">
        <f t="shared" si="254"/>
        <v/>
      </c>
      <c r="V190" s="31" t="str">
        <f t="shared" si="254"/>
        <v/>
      </c>
      <c r="W190" s="31" t="str">
        <f t="shared" si="254"/>
        <v/>
      </c>
      <c r="X190" s="31" t="str">
        <f t="shared" si="254"/>
        <v/>
      </c>
      <c r="Y190" s="31" t="str">
        <f t="shared" si="254"/>
        <v/>
      </c>
      <c r="Z190" s="31" t="str">
        <f t="shared" si="254"/>
        <v/>
      </c>
      <c r="AA190" s="31" t="str">
        <f t="shared" si="254"/>
        <v/>
      </c>
      <c r="AB190" s="31" t="str">
        <f t="shared" si="254"/>
        <v/>
      </c>
      <c r="AC190" s="31" t="str">
        <f t="shared" si="254"/>
        <v/>
      </c>
      <c r="AD190" s="31" t="str">
        <f t="shared" si="254"/>
        <v/>
      </c>
      <c r="AE190" s="31" t="str">
        <f t="shared" si="254"/>
        <v/>
      </c>
      <c r="AF190" s="31" t="str">
        <f t="shared" si="254"/>
        <v/>
      </c>
      <c r="AG190" s="31" t="str">
        <f t="shared" si="254"/>
        <v/>
      </c>
      <c r="AI190" s="41" t="s">
        <v>71</v>
      </c>
      <c r="AJ190" s="42">
        <f>+COUNTIF(C193:AG194,"夏季休暇")+COUNTIF(C193:AG194,"年末年始")</f>
        <v>0</v>
      </c>
    </row>
    <row r="191" spans="1:39">
      <c r="B191" s="3" t="s">
        <v>11</v>
      </c>
      <c r="C191" s="34" t="str">
        <f>IF($G$9&lt;DATE(YEAR(C13),MONTH(C13)+17,1),"",DATE(YEAR(C13),MONTH(C13)+17,1))</f>
        <v/>
      </c>
      <c r="D191" s="15" t="str">
        <f>IF(C191="","",IF($G$9&lt;(+C191+1),"",IF(MONTH(+C191+1)=C190,C191+1,"")))</f>
        <v/>
      </c>
      <c r="E191" s="15" t="str">
        <f t="shared" ref="E191:AG191" si="255">IF(D191="","",IF($G$9&lt;(+D191+1),"",IF(MONTH(+D191+1)=D190,D191+1,"")))</f>
        <v/>
      </c>
      <c r="F191" s="15" t="str">
        <f t="shared" si="255"/>
        <v/>
      </c>
      <c r="G191" s="15" t="str">
        <f t="shared" si="255"/>
        <v/>
      </c>
      <c r="H191" s="15" t="str">
        <f t="shared" si="255"/>
        <v/>
      </c>
      <c r="I191" s="15" t="str">
        <f t="shared" si="255"/>
        <v/>
      </c>
      <c r="J191" s="15" t="str">
        <f t="shared" si="255"/>
        <v/>
      </c>
      <c r="K191" s="15" t="str">
        <f t="shared" si="255"/>
        <v/>
      </c>
      <c r="L191" s="15" t="str">
        <f t="shared" si="255"/>
        <v/>
      </c>
      <c r="M191" s="15" t="str">
        <f t="shared" si="255"/>
        <v/>
      </c>
      <c r="N191" s="15" t="str">
        <f t="shared" si="255"/>
        <v/>
      </c>
      <c r="O191" s="15" t="str">
        <f t="shared" si="255"/>
        <v/>
      </c>
      <c r="P191" s="15" t="str">
        <f t="shared" si="255"/>
        <v/>
      </c>
      <c r="Q191" s="15" t="str">
        <f t="shared" si="255"/>
        <v/>
      </c>
      <c r="R191" s="15" t="str">
        <f t="shared" si="255"/>
        <v/>
      </c>
      <c r="S191" s="15" t="str">
        <f t="shared" si="255"/>
        <v/>
      </c>
      <c r="T191" s="15" t="str">
        <f t="shared" si="255"/>
        <v/>
      </c>
      <c r="U191" s="15" t="str">
        <f t="shared" si="255"/>
        <v/>
      </c>
      <c r="V191" s="15" t="str">
        <f t="shared" si="255"/>
        <v/>
      </c>
      <c r="W191" s="15" t="str">
        <f t="shared" si="255"/>
        <v/>
      </c>
      <c r="X191" s="15" t="str">
        <f t="shared" si="255"/>
        <v/>
      </c>
      <c r="Y191" s="15" t="str">
        <f t="shared" si="255"/>
        <v/>
      </c>
      <c r="Z191" s="15" t="str">
        <f t="shared" si="255"/>
        <v/>
      </c>
      <c r="AA191" s="15" t="str">
        <f t="shared" si="255"/>
        <v/>
      </c>
      <c r="AB191" s="15" t="str">
        <f t="shared" si="255"/>
        <v/>
      </c>
      <c r="AC191" s="15" t="str">
        <f t="shared" si="255"/>
        <v/>
      </c>
      <c r="AD191" s="15" t="str">
        <f t="shared" si="255"/>
        <v/>
      </c>
      <c r="AE191" s="15" t="str">
        <f t="shared" si="255"/>
        <v/>
      </c>
      <c r="AF191" s="15" t="str">
        <f t="shared" si="255"/>
        <v/>
      </c>
      <c r="AG191" s="32" t="str">
        <f t="shared" si="255"/>
        <v/>
      </c>
      <c r="AH191" s="4"/>
      <c r="AI191" s="20" t="s">
        <v>72</v>
      </c>
      <c r="AJ191" s="70">
        <f>COUNT(C191:AG191)-AJ190</f>
        <v>0</v>
      </c>
    </row>
    <row r="192" spans="1:39">
      <c r="B192" s="5" t="s">
        <v>5</v>
      </c>
      <c r="C192" s="30" t="str">
        <f>IF(C191="","",TEXT(WEEKDAY(+C191),"aaa"))</f>
        <v/>
      </c>
      <c r="D192" s="30" t="str">
        <f t="shared" ref="D192" si="256">IF(D191="","",TEXT(WEEKDAY(+D191),"aaa"))</f>
        <v/>
      </c>
      <c r="E192" s="30" t="str">
        <f t="shared" ref="E192" si="257">IF(E191="","",TEXT(WEEKDAY(+E191),"aaa"))</f>
        <v/>
      </c>
      <c r="F192" s="30" t="str">
        <f t="shared" ref="F192" si="258">IF(F191="","",TEXT(WEEKDAY(+F191),"aaa"))</f>
        <v/>
      </c>
      <c r="G192" s="30" t="str">
        <f t="shared" ref="G192" si="259">IF(G191="","",TEXT(WEEKDAY(+G191),"aaa"))</f>
        <v/>
      </c>
      <c r="H192" s="30" t="str">
        <f t="shared" ref="H192" si="260">IF(H191="","",TEXT(WEEKDAY(+H191),"aaa"))</f>
        <v/>
      </c>
      <c r="I192" s="30" t="str">
        <f t="shared" ref="I192" si="261">IF(I191="","",TEXT(WEEKDAY(+I191),"aaa"))</f>
        <v/>
      </c>
      <c r="J192" s="30" t="str">
        <f t="shared" ref="J192" si="262">IF(J191="","",TEXT(WEEKDAY(+J191),"aaa"))</f>
        <v/>
      </c>
      <c r="K192" s="30" t="str">
        <f t="shared" ref="K192" si="263">IF(K191="","",TEXT(WEEKDAY(+K191),"aaa"))</f>
        <v/>
      </c>
      <c r="L192" s="30" t="str">
        <f t="shared" ref="L192" si="264">IF(L191="","",TEXT(WEEKDAY(+L191),"aaa"))</f>
        <v/>
      </c>
      <c r="M192" s="30" t="str">
        <f t="shared" ref="M192" si="265">IF(M191="","",TEXT(WEEKDAY(+M191),"aaa"))</f>
        <v/>
      </c>
      <c r="N192" s="30" t="str">
        <f t="shared" ref="N192" si="266">IF(N191="","",TEXT(WEEKDAY(+N191),"aaa"))</f>
        <v/>
      </c>
      <c r="O192" s="30" t="str">
        <f t="shared" ref="O192" si="267">IF(O191="","",TEXT(WEEKDAY(+O191),"aaa"))</f>
        <v/>
      </c>
      <c r="P192" s="30" t="str">
        <f t="shared" ref="P192" si="268">IF(P191="","",TEXT(WEEKDAY(+P191),"aaa"))</f>
        <v/>
      </c>
      <c r="Q192" s="30" t="str">
        <f t="shared" ref="Q192" si="269">IF(Q191="","",TEXT(WEEKDAY(+Q191),"aaa"))</f>
        <v/>
      </c>
      <c r="R192" s="30" t="str">
        <f t="shared" ref="R192" si="270">IF(R191="","",TEXT(WEEKDAY(+R191),"aaa"))</f>
        <v/>
      </c>
      <c r="S192" s="30" t="str">
        <f t="shared" ref="S192" si="271">IF(S191="","",TEXT(WEEKDAY(+S191),"aaa"))</f>
        <v/>
      </c>
      <c r="T192" s="30" t="str">
        <f t="shared" ref="T192" si="272">IF(T191="","",TEXT(WEEKDAY(+T191),"aaa"))</f>
        <v/>
      </c>
      <c r="U192" s="30" t="str">
        <f t="shared" ref="U192" si="273">IF(U191="","",TEXT(WEEKDAY(+U191),"aaa"))</f>
        <v/>
      </c>
      <c r="V192" s="30" t="str">
        <f t="shared" ref="V192" si="274">IF(V191="","",TEXT(WEEKDAY(+V191),"aaa"))</f>
        <v/>
      </c>
      <c r="W192" s="30" t="str">
        <f t="shared" ref="W192" si="275">IF(W191="","",TEXT(WEEKDAY(+W191),"aaa"))</f>
        <v/>
      </c>
      <c r="X192" s="30" t="str">
        <f t="shared" ref="X192" si="276">IF(X191="","",TEXT(WEEKDAY(+X191),"aaa"))</f>
        <v/>
      </c>
      <c r="Y192" s="30" t="str">
        <f t="shared" ref="Y192" si="277">IF(Y191="","",TEXT(WEEKDAY(+Y191),"aaa"))</f>
        <v/>
      </c>
      <c r="Z192" s="30" t="str">
        <f t="shared" ref="Z192" si="278">IF(Z191="","",TEXT(WEEKDAY(+Z191),"aaa"))</f>
        <v/>
      </c>
      <c r="AA192" s="30" t="str">
        <f t="shared" ref="AA192" si="279">IF(AA191="","",TEXT(WEEKDAY(+AA191),"aaa"))</f>
        <v/>
      </c>
      <c r="AB192" s="30" t="str">
        <f t="shared" ref="AB192" si="280">IF(AB191="","",TEXT(WEEKDAY(+AB191),"aaa"))</f>
        <v/>
      </c>
      <c r="AC192" s="30" t="str">
        <f t="shared" ref="AC192" si="281">IF(AC191="","",TEXT(WEEKDAY(+AC191),"aaa"))</f>
        <v/>
      </c>
      <c r="AD192" s="30" t="str">
        <f t="shared" ref="AD192" si="282">IF(AD191="","",TEXT(WEEKDAY(+AD191),"aaa"))</f>
        <v/>
      </c>
      <c r="AE192" s="30" t="str">
        <f t="shared" ref="AE192" si="283">IF(AE191="","",TEXT(WEEKDAY(+AE191),"aaa"))</f>
        <v/>
      </c>
      <c r="AF192" s="30" t="str">
        <f t="shared" ref="AF192" si="284">IF(AF191="","",TEXT(WEEKDAY(+AF191),"aaa"))</f>
        <v/>
      </c>
      <c r="AG192" s="29" t="str">
        <f t="shared" ref="AG192" si="285">IF(AG191="","",TEXT(WEEKDAY(+AG191),"aaa"))</f>
        <v/>
      </c>
      <c r="AH192" s="7"/>
      <c r="AI192" s="20" t="s">
        <v>73</v>
      </c>
      <c r="AJ192" s="12">
        <f>COUNT(C191:AG191)-AJ190-COUNTIF(C195:AG196,"一時中止")-COUNTIF(C195:AG196,"その他")</f>
        <v>0</v>
      </c>
    </row>
    <row r="193" spans="2:39" ht="13.5" customHeight="1">
      <c r="B193" s="184" t="s">
        <v>0</v>
      </c>
      <c r="C193" s="186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5"/>
      <c r="AH193" s="7"/>
      <c r="AI193" s="20" t="s">
        <v>74</v>
      </c>
      <c r="AJ193" s="6">
        <f>IF(AJ192=0,0,+COUNTIF(C193:AG194,"休"))</f>
        <v>0</v>
      </c>
      <c r="AK193" s="35"/>
    </row>
    <row r="194" spans="2:39" ht="13.5" customHeight="1">
      <c r="B194" s="185"/>
      <c r="C194" s="186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54"/>
      <c r="AF194" s="154"/>
      <c r="AG194" s="155"/>
      <c r="AH194" s="7"/>
      <c r="AI194" s="20" t="s">
        <v>75</v>
      </c>
      <c r="AJ194" s="8">
        <f>IF(AJ191=0,0,+AJ193/AJ191)</f>
        <v>0</v>
      </c>
    </row>
    <row r="195" spans="2:39" ht="13.5" customHeight="1">
      <c r="B195" s="180" t="s">
        <v>7</v>
      </c>
      <c r="C195" s="182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2"/>
      <c r="AB195" s="152"/>
      <c r="AC195" s="152"/>
      <c r="AD195" s="152"/>
      <c r="AE195" s="152"/>
      <c r="AF195" s="152"/>
      <c r="AG195" s="174"/>
      <c r="AH195" s="7"/>
      <c r="AI195" s="20" t="s">
        <v>76</v>
      </c>
      <c r="AJ195" s="6">
        <f>IF(AJ192=0,0,+COUNTIF(C195:AG196,"休")+COUNTIF(C195:AG196,"振替休暇")+COUNTIF(C195:AG196,"雨"))</f>
        <v>0</v>
      </c>
      <c r="AM195" s="81"/>
    </row>
    <row r="196" spans="2:39">
      <c r="B196" s="181"/>
      <c r="C196" s="18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  <c r="AB196" s="153"/>
      <c r="AC196" s="153"/>
      <c r="AD196" s="153"/>
      <c r="AE196" s="153"/>
      <c r="AF196" s="153"/>
      <c r="AG196" s="175"/>
      <c r="AH196" s="7"/>
      <c r="AI196" s="20" t="s">
        <v>77</v>
      </c>
      <c r="AJ196" s="8">
        <f>IF(AJ192=0,0,+AJ195/AJ192)</f>
        <v>0</v>
      </c>
    </row>
    <row r="197" spans="2:39">
      <c r="B197" s="73" t="str">
        <f>IF($Y$10="無","",IF($AE$10="エラー","※工期内で夏季休暇を6日設定してください",""))</f>
        <v/>
      </c>
      <c r="L197" s="73" t="str">
        <f>IF($Y$11="無","",IF($AE$10="エラー","※年末年始を6日設定してください",""))</f>
        <v/>
      </c>
      <c r="AH197" s="7"/>
      <c r="AI197" s="66" t="s">
        <v>78</v>
      </c>
      <c r="AJ197" s="67" t="str">
        <f>IF(OR(AJ192&lt;7,AJ192=0)," ",IF(OR(AJ196&gt;=0.285,AJ195&gt;=G189),"達成","未達成"))</f>
        <v xml:space="preserve"> </v>
      </c>
      <c r="AM197" s="81" t="str">
        <f>AJ197</f>
        <v xml:space="preserve"> </v>
      </c>
    </row>
    <row r="198" spans="2:39">
      <c r="AH198" s="7"/>
      <c r="AI198" s="68"/>
      <c r="AJ198" s="69"/>
    </row>
    <row r="199" spans="2:39">
      <c r="AI199" s="13"/>
      <c r="AJ199" s="14"/>
    </row>
    <row r="205" spans="2:39">
      <c r="AM205" s="81">
        <f>AJ205</f>
        <v>0</v>
      </c>
    </row>
    <row r="207" spans="2:39">
      <c r="AM207" s="1"/>
    </row>
  </sheetData>
  <customSheetViews>
    <customSheetView guid="{E549814E-1F6F-4117-8F8E-00262BB7D54F}" showPageBreaks="1" fitToPage="1" printArea="1" view="pageBreakPreview">
      <selection activeCell="AL13" sqref="AL13"/>
      <rowBreaks count="1" manualBreakCount="1">
        <brk id="100" max="35" man="1"/>
      </rowBreaks>
      <pageMargins left="0.51181102362204722" right="0.11811023622047245" top="0.19685039370078741" bottom="0.35433070866141736" header="0" footer="0.31496062992125984"/>
      <pageSetup paperSize="9" scale="65" fitToHeight="0" orientation="portrait" r:id="rId1"/>
    </customSheetView>
  </customSheetViews>
  <mergeCells count="1235">
    <mergeCell ref="S5:U5"/>
    <mergeCell ref="V5:W5"/>
    <mergeCell ref="X5:Y5"/>
    <mergeCell ref="Z5:AA5"/>
    <mergeCell ref="B9:E9"/>
    <mergeCell ref="G9:K9"/>
    <mergeCell ref="L9:N9"/>
    <mergeCell ref="P9:R9"/>
    <mergeCell ref="B8:E8"/>
    <mergeCell ref="G8:K8"/>
    <mergeCell ref="S8:T8"/>
    <mergeCell ref="U8:V8"/>
    <mergeCell ref="W8:X8"/>
    <mergeCell ref="G15:G16"/>
    <mergeCell ref="H15:H16"/>
    <mergeCell ref="I15:I16"/>
    <mergeCell ref="J15:J16"/>
    <mergeCell ref="K15:K16"/>
    <mergeCell ref="L15:L16"/>
    <mergeCell ref="B15:B16"/>
    <mergeCell ref="C15:C16"/>
    <mergeCell ref="D15:D16"/>
    <mergeCell ref="E15:E16"/>
    <mergeCell ref="F15:F16"/>
    <mergeCell ref="M15:M16"/>
    <mergeCell ref="N15:N16"/>
    <mergeCell ref="O15:O16"/>
    <mergeCell ref="P15:P16"/>
    <mergeCell ref="Q15:Q16"/>
    <mergeCell ref="R15:R16"/>
    <mergeCell ref="U6:V6"/>
    <mergeCell ref="W6:X6"/>
    <mergeCell ref="B7:E7"/>
    <mergeCell ref="S7:T7"/>
    <mergeCell ref="U7:V7"/>
    <mergeCell ref="W7:X7"/>
    <mergeCell ref="K17:K18"/>
    <mergeCell ref="L17:L18"/>
    <mergeCell ref="M17:M18"/>
    <mergeCell ref="N17:N18"/>
    <mergeCell ref="AE15:AE16"/>
    <mergeCell ref="AF15:AF16"/>
    <mergeCell ref="AG15:AG16"/>
    <mergeCell ref="B17:B18"/>
    <mergeCell ref="C17:C18"/>
    <mergeCell ref="D17:D18"/>
    <mergeCell ref="E17:E18"/>
    <mergeCell ref="F17:F18"/>
    <mergeCell ref="G17:G18"/>
    <mergeCell ref="H17:H18"/>
    <mergeCell ref="Y15:Y16"/>
    <mergeCell ref="Z15:Z16"/>
    <mergeCell ref="AA15:AA16"/>
    <mergeCell ref="AB15:AB16"/>
    <mergeCell ref="AC15:AC16"/>
    <mergeCell ref="AD15:AD16"/>
    <mergeCell ref="S15:S16"/>
    <mergeCell ref="T15:T16"/>
    <mergeCell ref="U15:U16"/>
    <mergeCell ref="V15:V16"/>
    <mergeCell ref="W15:W16"/>
    <mergeCell ref="X15:X16"/>
    <mergeCell ref="AE11:AG11"/>
    <mergeCell ref="AE10:AG10"/>
    <mergeCell ref="B25:B26"/>
    <mergeCell ref="C25:C26"/>
    <mergeCell ref="D25:D26"/>
    <mergeCell ref="E25:E26"/>
    <mergeCell ref="F25:F26"/>
    <mergeCell ref="G25:G26"/>
    <mergeCell ref="AG17:AG18"/>
    <mergeCell ref="AA17:AA18"/>
    <mergeCell ref="AB17:AB18"/>
    <mergeCell ref="AC17:AC18"/>
    <mergeCell ref="AD17:AD18"/>
    <mergeCell ref="AE17:AE18"/>
    <mergeCell ref="AF17:AF18"/>
    <mergeCell ref="U17:U18"/>
    <mergeCell ref="V17:V18"/>
    <mergeCell ref="W17:W18"/>
    <mergeCell ref="X17:X18"/>
    <mergeCell ref="Y17:Y18"/>
    <mergeCell ref="Z17:Z18"/>
    <mergeCell ref="O17:O18"/>
    <mergeCell ref="P17:P18"/>
    <mergeCell ref="Q17:Q18"/>
    <mergeCell ref="R17:R18"/>
    <mergeCell ref="S17:S18"/>
    <mergeCell ref="T17:T18"/>
    <mergeCell ref="I17:I18"/>
    <mergeCell ref="J17:J18"/>
    <mergeCell ref="E21:F21"/>
    <mergeCell ref="AF25:AF26"/>
    <mergeCell ref="AG25:AG26"/>
    <mergeCell ref="B27:B28"/>
    <mergeCell ref="C27:C28"/>
    <mergeCell ref="D27:D28"/>
    <mergeCell ref="E27:E28"/>
    <mergeCell ref="F27:F28"/>
    <mergeCell ref="G27:G28"/>
    <mergeCell ref="H27:H28"/>
    <mergeCell ref="I27:I28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V25:V26"/>
    <mergeCell ref="W25:W26"/>
    <mergeCell ref="X25:X26"/>
    <mergeCell ref="Y25:Y26"/>
    <mergeCell ref="N25:N26"/>
    <mergeCell ref="O25:O26"/>
    <mergeCell ref="P25:P26"/>
    <mergeCell ref="Q25:Q26"/>
    <mergeCell ref="R25:R26"/>
    <mergeCell ref="S25:S26"/>
    <mergeCell ref="H25:H26"/>
    <mergeCell ref="I25:I26"/>
    <mergeCell ref="J25:J26"/>
    <mergeCell ref="K25:K26"/>
    <mergeCell ref="L25:L26"/>
    <mergeCell ref="M25:M26"/>
    <mergeCell ref="J35:J36"/>
    <mergeCell ref="K35:K36"/>
    <mergeCell ref="L35:L36"/>
    <mergeCell ref="B35:B36"/>
    <mergeCell ref="C35:C36"/>
    <mergeCell ref="D35:D36"/>
    <mergeCell ref="E35:E36"/>
    <mergeCell ref="F35:F36"/>
    <mergeCell ref="AB27:AB28"/>
    <mergeCell ref="AC27:AC28"/>
    <mergeCell ref="AD27:AD28"/>
    <mergeCell ref="AE27:AE28"/>
    <mergeCell ref="AF27:AF28"/>
    <mergeCell ref="AG27:AG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U27:U28"/>
    <mergeCell ref="J27:J28"/>
    <mergeCell ref="K27:K28"/>
    <mergeCell ref="L27:L28"/>
    <mergeCell ref="M27:M28"/>
    <mergeCell ref="N27:N28"/>
    <mergeCell ref="O27:O28"/>
    <mergeCell ref="T37:T38"/>
    <mergeCell ref="AE35:AE36"/>
    <mergeCell ref="AF35:AF36"/>
    <mergeCell ref="AG35:AG36"/>
    <mergeCell ref="B37:B38"/>
    <mergeCell ref="C37:C38"/>
    <mergeCell ref="D37:D38"/>
    <mergeCell ref="E37:E38"/>
    <mergeCell ref="F37:F38"/>
    <mergeCell ref="G37:G38"/>
    <mergeCell ref="H37:H38"/>
    <mergeCell ref="Y35:Y36"/>
    <mergeCell ref="Z35:Z36"/>
    <mergeCell ref="AA35:AA36"/>
    <mergeCell ref="AB35:AB36"/>
    <mergeCell ref="AC35:AC36"/>
    <mergeCell ref="AD35:AD36"/>
    <mergeCell ref="S35:S36"/>
    <mergeCell ref="T35:T36"/>
    <mergeCell ref="U35:U36"/>
    <mergeCell ref="V35:V36"/>
    <mergeCell ref="W35:W36"/>
    <mergeCell ref="X35:X36"/>
    <mergeCell ref="M35:M36"/>
    <mergeCell ref="N35:N36"/>
    <mergeCell ref="O35:O36"/>
    <mergeCell ref="P35:P36"/>
    <mergeCell ref="Q35:Q36"/>
    <mergeCell ref="R35:R36"/>
    <mergeCell ref="G35:G36"/>
    <mergeCell ref="H35:H36"/>
    <mergeCell ref="I35:I36"/>
    <mergeCell ref="M45:M46"/>
    <mergeCell ref="B45:B46"/>
    <mergeCell ref="C45:C46"/>
    <mergeCell ref="D45:D46"/>
    <mergeCell ref="E45:E46"/>
    <mergeCell ref="F45:F46"/>
    <mergeCell ref="G45:G46"/>
    <mergeCell ref="AG37:AG38"/>
    <mergeCell ref="I37:I38"/>
    <mergeCell ref="J37:J38"/>
    <mergeCell ref="K37:K38"/>
    <mergeCell ref="L37:L38"/>
    <mergeCell ref="M37:M38"/>
    <mergeCell ref="N37:N38"/>
    <mergeCell ref="AA37:AA38"/>
    <mergeCell ref="AB37:AB38"/>
    <mergeCell ref="AC37:AC38"/>
    <mergeCell ref="AD37:AD38"/>
    <mergeCell ref="AE37:AE38"/>
    <mergeCell ref="AF37:AF38"/>
    <mergeCell ref="U37:U38"/>
    <mergeCell ref="V37:V38"/>
    <mergeCell ref="W37:W38"/>
    <mergeCell ref="X37:X38"/>
    <mergeCell ref="Y37:Y38"/>
    <mergeCell ref="Z37:Z38"/>
    <mergeCell ref="O37:O38"/>
    <mergeCell ref="P37:P38"/>
    <mergeCell ref="Q37:Q38"/>
    <mergeCell ref="R37:R38"/>
    <mergeCell ref="AF45:AF46"/>
    <mergeCell ref="S37:S38"/>
    <mergeCell ref="AG45:AG46"/>
    <mergeCell ref="B47:B48"/>
    <mergeCell ref="C47:C48"/>
    <mergeCell ref="D47:D48"/>
    <mergeCell ref="E47:E48"/>
    <mergeCell ref="F47:F48"/>
    <mergeCell ref="G47:G48"/>
    <mergeCell ref="H47:H48"/>
    <mergeCell ref="I47:I48"/>
    <mergeCell ref="Z45:Z46"/>
    <mergeCell ref="AA45:AA46"/>
    <mergeCell ref="AB45:AB46"/>
    <mergeCell ref="AC45:AC46"/>
    <mergeCell ref="AD45:AD46"/>
    <mergeCell ref="AE45:AE46"/>
    <mergeCell ref="T45:T46"/>
    <mergeCell ref="U45:U46"/>
    <mergeCell ref="V45:V46"/>
    <mergeCell ref="W45:W46"/>
    <mergeCell ref="X45:X46"/>
    <mergeCell ref="Y45:Y46"/>
    <mergeCell ref="N45:N46"/>
    <mergeCell ref="O45:O46"/>
    <mergeCell ref="P45:P46"/>
    <mergeCell ref="Q45:Q46"/>
    <mergeCell ref="R45:R46"/>
    <mergeCell ref="S45:S46"/>
    <mergeCell ref="H45:H46"/>
    <mergeCell ref="I45:I46"/>
    <mergeCell ref="J45:J46"/>
    <mergeCell ref="K45:K46"/>
    <mergeCell ref="L45:L46"/>
    <mergeCell ref="K55:K56"/>
    <mergeCell ref="L55:L56"/>
    <mergeCell ref="B55:B56"/>
    <mergeCell ref="C55:C56"/>
    <mergeCell ref="D55:D56"/>
    <mergeCell ref="E55:E56"/>
    <mergeCell ref="F55:F56"/>
    <mergeCell ref="AB47:AB48"/>
    <mergeCell ref="AC47:AC48"/>
    <mergeCell ref="AD47:AD48"/>
    <mergeCell ref="AE47:AE48"/>
    <mergeCell ref="AF47:AF48"/>
    <mergeCell ref="AG47:AG48"/>
    <mergeCell ref="V47:V48"/>
    <mergeCell ref="W47:W48"/>
    <mergeCell ref="X47:X48"/>
    <mergeCell ref="Y47:Y48"/>
    <mergeCell ref="Z47:Z48"/>
    <mergeCell ref="AA47:AA48"/>
    <mergeCell ref="P47:P48"/>
    <mergeCell ref="Q47:Q48"/>
    <mergeCell ref="R47:R48"/>
    <mergeCell ref="S47:S48"/>
    <mergeCell ref="T47:T48"/>
    <mergeCell ref="U47:U48"/>
    <mergeCell ref="J47:J48"/>
    <mergeCell ref="K47:K48"/>
    <mergeCell ref="L47:L48"/>
    <mergeCell ref="M47:M48"/>
    <mergeCell ref="N47:N48"/>
    <mergeCell ref="O47:O48"/>
    <mergeCell ref="AE55:AE56"/>
    <mergeCell ref="AF55:AF56"/>
    <mergeCell ref="AG55:AG56"/>
    <mergeCell ref="B57:B58"/>
    <mergeCell ref="C57:C58"/>
    <mergeCell ref="D57:D58"/>
    <mergeCell ref="E57:E58"/>
    <mergeCell ref="F57:F58"/>
    <mergeCell ref="G57:G58"/>
    <mergeCell ref="H57:H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AA57:AA58"/>
    <mergeCell ref="AG57:AG58"/>
    <mergeCell ref="I57:I58"/>
    <mergeCell ref="J57:J58"/>
    <mergeCell ref="K57:K58"/>
    <mergeCell ref="L57:L58"/>
    <mergeCell ref="M57:M58"/>
    <mergeCell ref="N57:N58"/>
    <mergeCell ref="AB57:AB58"/>
    <mergeCell ref="AC57:AC58"/>
    <mergeCell ref="AD57:AD58"/>
    <mergeCell ref="AE57:AE58"/>
    <mergeCell ref="AF57:AF58"/>
    <mergeCell ref="U57:U58"/>
    <mergeCell ref="V57:V58"/>
    <mergeCell ref="W57:W58"/>
    <mergeCell ref="X57:X58"/>
    <mergeCell ref="Y57:Y58"/>
    <mergeCell ref="Z57:Z58"/>
    <mergeCell ref="O57:O58"/>
    <mergeCell ref="P57:P58"/>
    <mergeCell ref="Q57:Q58"/>
    <mergeCell ref="R57:R58"/>
    <mergeCell ref="S57:S58"/>
    <mergeCell ref="T57:T58"/>
    <mergeCell ref="S65:S66"/>
    <mergeCell ref="H65:H66"/>
    <mergeCell ref="I65:I66"/>
    <mergeCell ref="J65:J66"/>
    <mergeCell ref="K65:K66"/>
    <mergeCell ref="L65:L66"/>
    <mergeCell ref="M65:M66"/>
    <mergeCell ref="B75:B76"/>
    <mergeCell ref="C75:C76"/>
    <mergeCell ref="D75:D76"/>
    <mergeCell ref="E75:E76"/>
    <mergeCell ref="F75:F76"/>
    <mergeCell ref="W67:W68"/>
    <mergeCell ref="X67:X68"/>
    <mergeCell ref="Y67:Y68"/>
    <mergeCell ref="B65:B66"/>
    <mergeCell ref="C65:C66"/>
    <mergeCell ref="D65:D66"/>
    <mergeCell ref="E65:E66"/>
    <mergeCell ref="F65:F66"/>
    <mergeCell ref="G65:G66"/>
    <mergeCell ref="U65:U66"/>
    <mergeCell ref="V65:V66"/>
    <mergeCell ref="N67:N68"/>
    <mergeCell ref="O67:O68"/>
    <mergeCell ref="P67:P68"/>
    <mergeCell ref="Q67:Q68"/>
    <mergeCell ref="R67:R68"/>
    <mergeCell ref="S67:S68"/>
    <mergeCell ref="G75:G76"/>
    <mergeCell ref="H75:H76"/>
    <mergeCell ref="AF65:AF66"/>
    <mergeCell ref="AG65:AG66"/>
    <mergeCell ref="B67:B68"/>
    <mergeCell ref="C67:C68"/>
    <mergeCell ref="D67:D68"/>
    <mergeCell ref="E67:E68"/>
    <mergeCell ref="F67:F68"/>
    <mergeCell ref="G67:G68"/>
    <mergeCell ref="H67:H68"/>
    <mergeCell ref="I67:I68"/>
    <mergeCell ref="Z65:Z66"/>
    <mergeCell ref="AA65:AA66"/>
    <mergeCell ref="AB65:AB66"/>
    <mergeCell ref="AC65:AC66"/>
    <mergeCell ref="AD65:AD66"/>
    <mergeCell ref="AE65:AE66"/>
    <mergeCell ref="T65:T66"/>
    <mergeCell ref="AD67:AD68"/>
    <mergeCell ref="AE67:AE68"/>
    <mergeCell ref="AF67:AF68"/>
    <mergeCell ref="AG67:AG68"/>
    <mergeCell ref="V67:V68"/>
    <mergeCell ref="W65:W66"/>
    <mergeCell ref="X65:X66"/>
    <mergeCell ref="Y65:Y66"/>
    <mergeCell ref="N65:N66"/>
    <mergeCell ref="O65:O66"/>
    <mergeCell ref="P65:P66"/>
    <mergeCell ref="Q65:Q66"/>
    <mergeCell ref="R65:R66"/>
    <mergeCell ref="Z67:Z68"/>
    <mergeCell ref="AA67:AA68"/>
    <mergeCell ref="S77:S78"/>
    <mergeCell ref="T77:T78"/>
    <mergeCell ref="I77:I78"/>
    <mergeCell ref="J77:J78"/>
    <mergeCell ref="K77:K78"/>
    <mergeCell ref="L77:L78"/>
    <mergeCell ref="M77:M78"/>
    <mergeCell ref="N77:N78"/>
    <mergeCell ref="AE75:AE76"/>
    <mergeCell ref="AF75:AF76"/>
    <mergeCell ref="AG75:AG76"/>
    <mergeCell ref="O75:O76"/>
    <mergeCell ref="P75:P76"/>
    <mergeCell ref="Q75:Q76"/>
    <mergeCell ref="R75:R76"/>
    <mergeCell ref="I75:I76"/>
    <mergeCell ref="J75:J76"/>
    <mergeCell ref="K75:K76"/>
    <mergeCell ref="AB67:AB68"/>
    <mergeCell ref="AC67:AC68"/>
    <mergeCell ref="T67:T68"/>
    <mergeCell ref="U67:U68"/>
    <mergeCell ref="J67:J68"/>
    <mergeCell ref="K67:K68"/>
    <mergeCell ref="L67:L68"/>
    <mergeCell ref="M67:M68"/>
    <mergeCell ref="Y75:Y76"/>
    <mergeCell ref="Z75:Z76"/>
    <mergeCell ref="AA75:AA76"/>
    <mergeCell ref="AB75:AB76"/>
    <mergeCell ref="AC75:AC76"/>
    <mergeCell ref="AD75:AD76"/>
    <mergeCell ref="S75:S76"/>
    <mergeCell ref="T75:T76"/>
    <mergeCell ref="U75:U76"/>
    <mergeCell ref="V75:V76"/>
    <mergeCell ref="W75:W76"/>
    <mergeCell ref="X75:X76"/>
    <mergeCell ref="M75:M76"/>
    <mergeCell ref="N75:N76"/>
    <mergeCell ref="L75:L76"/>
    <mergeCell ref="L85:L86"/>
    <mergeCell ref="M85:M86"/>
    <mergeCell ref="B85:B86"/>
    <mergeCell ref="C85:C86"/>
    <mergeCell ref="D85:D86"/>
    <mergeCell ref="E85:E86"/>
    <mergeCell ref="F85:F86"/>
    <mergeCell ref="G85:G86"/>
    <mergeCell ref="AG77:AG78"/>
    <mergeCell ref="AA77:AA78"/>
    <mergeCell ref="AB77:AB78"/>
    <mergeCell ref="AC77:AC78"/>
    <mergeCell ref="AD77:AD78"/>
    <mergeCell ref="AE77:AE78"/>
    <mergeCell ref="AF77:AF78"/>
    <mergeCell ref="U77:U78"/>
    <mergeCell ref="V77:V78"/>
    <mergeCell ref="W77:W78"/>
    <mergeCell ref="X77:X78"/>
    <mergeCell ref="Y77:Y78"/>
    <mergeCell ref="Z77:Z78"/>
    <mergeCell ref="O77:O78"/>
    <mergeCell ref="P77:P78"/>
    <mergeCell ref="Q77:Q78"/>
    <mergeCell ref="R77:R78"/>
    <mergeCell ref="B77:B78"/>
    <mergeCell ref="C77:C78"/>
    <mergeCell ref="D77:D78"/>
    <mergeCell ref="E77:E78"/>
    <mergeCell ref="F77:F78"/>
    <mergeCell ref="G77:G78"/>
    <mergeCell ref="H77:H78"/>
    <mergeCell ref="L87:L88"/>
    <mergeCell ref="M87:M88"/>
    <mergeCell ref="N87:N88"/>
    <mergeCell ref="O87:O88"/>
    <mergeCell ref="AF85:AF86"/>
    <mergeCell ref="AG85:AG86"/>
    <mergeCell ref="B87:B88"/>
    <mergeCell ref="C87:C88"/>
    <mergeCell ref="D87:D88"/>
    <mergeCell ref="E87:E88"/>
    <mergeCell ref="F87:F88"/>
    <mergeCell ref="G87:G88"/>
    <mergeCell ref="H87:H88"/>
    <mergeCell ref="I87:I88"/>
    <mergeCell ref="Z85:Z86"/>
    <mergeCell ref="AA85:AA86"/>
    <mergeCell ref="AB85:AB86"/>
    <mergeCell ref="AC85:AC86"/>
    <mergeCell ref="AD85:AD86"/>
    <mergeCell ref="AE85:AE86"/>
    <mergeCell ref="T85:T86"/>
    <mergeCell ref="U85:U86"/>
    <mergeCell ref="V85:V86"/>
    <mergeCell ref="W85:W86"/>
    <mergeCell ref="X85:X86"/>
    <mergeCell ref="Y85:Y86"/>
    <mergeCell ref="N85:N86"/>
    <mergeCell ref="O85:O86"/>
    <mergeCell ref="P85:P86"/>
    <mergeCell ref="Q85:Q86"/>
    <mergeCell ref="R85:R86"/>
    <mergeCell ref="S85:S86"/>
    <mergeCell ref="AB87:AB88"/>
    <mergeCell ref="AC87:AC88"/>
    <mergeCell ref="AD87:AD88"/>
    <mergeCell ref="AE87:AE88"/>
    <mergeCell ref="AF87:AF88"/>
    <mergeCell ref="AG87:AG88"/>
    <mergeCell ref="V87:V88"/>
    <mergeCell ref="W87:W88"/>
    <mergeCell ref="X87:X88"/>
    <mergeCell ref="Y87:Y88"/>
    <mergeCell ref="Z87:Z88"/>
    <mergeCell ref="AA87:AA88"/>
    <mergeCell ref="X95:X96"/>
    <mergeCell ref="P87:P88"/>
    <mergeCell ref="Q87:Q88"/>
    <mergeCell ref="R87:R88"/>
    <mergeCell ref="S87:S88"/>
    <mergeCell ref="T87:T88"/>
    <mergeCell ref="U87:U88"/>
    <mergeCell ref="AD95:AD96"/>
    <mergeCell ref="S95:S96"/>
    <mergeCell ref="T95:T96"/>
    <mergeCell ref="U95:U96"/>
    <mergeCell ref="V95:V96"/>
    <mergeCell ref="W95:W96"/>
    <mergeCell ref="AG97:AG98"/>
    <mergeCell ref="K95:K96"/>
    <mergeCell ref="AC97:AC98"/>
    <mergeCell ref="AD97:AD98"/>
    <mergeCell ref="AE97:AE98"/>
    <mergeCell ref="AF97:AF98"/>
    <mergeCell ref="U97:U98"/>
    <mergeCell ref="V97:V98"/>
    <mergeCell ref="W97:W98"/>
    <mergeCell ref="X97:X98"/>
    <mergeCell ref="Y97:Y98"/>
    <mergeCell ref="Z97:Z98"/>
    <mergeCell ref="O97:O98"/>
    <mergeCell ref="P97:P98"/>
    <mergeCell ref="Q97:Q98"/>
    <mergeCell ref="R97:R98"/>
    <mergeCell ref="AE95:AE96"/>
    <mergeCell ref="AF95:AF96"/>
    <mergeCell ref="AG95:AG96"/>
    <mergeCell ref="AB95:AB96"/>
    <mergeCell ref="M97:M98"/>
    <mergeCell ref="N97:N98"/>
    <mergeCell ref="Y95:Y96"/>
    <mergeCell ref="Z95:Z96"/>
    <mergeCell ref="AA95:AA96"/>
    <mergeCell ref="AC95:AC96"/>
    <mergeCell ref="N115:N116"/>
    <mergeCell ref="O115:O116"/>
    <mergeCell ref="P115:P116"/>
    <mergeCell ref="Q115:Q116"/>
    <mergeCell ref="R115:R116"/>
    <mergeCell ref="M95:M96"/>
    <mergeCell ref="N95:N96"/>
    <mergeCell ref="O95:O96"/>
    <mergeCell ref="P95:P96"/>
    <mergeCell ref="Q95:Q96"/>
    <mergeCell ref="R95:R96"/>
    <mergeCell ref="L107:N107"/>
    <mergeCell ref="P107:R107"/>
    <mergeCell ref="AA97:AA98"/>
    <mergeCell ref="AB97:AB98"/>
    <mergeCell ref="B97:B98"/>
    <mergeCell ref="C97:C98"/>
    <mergeCell ref="D97:D98"/>
    <mergeCell ref="E97:E98"/>
    <mergeCell ref="I97:I98"/>
    <mergeCell ref="J97:J98"/>
    <mergeCell ref="L95:L96"/>
    <mergeCell ref="B95:B96"/>
    <mergeCell ref="C95:C96"/>
    <mergeCell ref="D95:D96"/>
    <mergeCell ref="E95:E96"/>
    <mergeCell ref="F95:F96"/>
    <mergeCell ref="M125:M126"/>
    <mergeCell ref="G125:G126"/>
    <mergeCell ref="AB123:AB124"/>
    <mergeCell ref="Y113:Y114"/>
    <mergeCell ref="F97:F98"/>
    <mergeCell ref="G97:G98"/>
    <mergeCell ref="H97:H98"/>
    <mergeCell ref="F123:F124"/>
    <mergeCell ref="Z113:Z114"/>
    <mergeCell ref="Y115:Y116"/>
    <mergeCell ref="Z115:Z116"/>
    <mergeCell ref="O113:O114"/>
    <mergeCell ref="P113:P114"/>
    <mergeCell ref="Q113:Q114"/>
    <mergeCell ref="R113:R114"/>
    <mergeCell ref="M113:M114"/>
    <mergeCell ref="N113:N114"/>
    <mergeCell ref="K115:K116"/>
    <mergeCell ref="L115:L116"/>
    <mergeCell ref="K113:K114"/>
    <mergeCell ref="S97:S98"/>
    <mergeCell ref="T97:T98"/>
    <mergeCell ref="K97:K98"/>
    <mergeCell ref="L97:L98"/>
    <mergeCell ref="L113:L114"/>
    <mergeCell ref="G123:G124"/>
    <mergeCell ref="H123:H124"/>
    <mergeCell ref="I123:I124"/>
    <mergeCell ref="J123:J124"/>
    <mergeCell ref="K123:K124"/>
    <mergeCell ref="L123:L124"/>
    <mergeCell ref="M115:M116"/>
    <mergeCell ref="G145:G146"/>
    <mergeCell ref="H145:H146"/>
    <mergeCell ref="H133:H134"/>
    <mergeCell ref="I133:I134"/>
    <mergeCell ref="J133:J134"/>
    <mergeCell ref="K133:K134"/>
    <mergeCell ref="L133:L134"/>
    <mergeCell ref="H125:H126"/>
    <mergeCell ref="I125:I126"/>
    <mergeCell ref="J125:J126"/>
    <mergeCell ref="K125:K126"/>
    <mergeCell ref="B125:B126"/>
    <mergeCell ref="C125:C126"/>
    <mergeCell ref="D125:D126"/>
    <mergeCell ref="E125:E126"/>
    <mergeCell ref="F125:F126"/>
    <mergeCell ref="L125:L126"/>
    <mergeCell ref="I145:I146"/>
    <mergeCell ref="S153:S154"/>
    <mergeCell ref="T153:T154"/>
    <mergeCell ref="B123:B124"/>
    <mergeCell ref="C123:C124"/>
    <mergeCell ref="D123:D124"/>
    <mergeCell ref="E123:E124"/>
    <mergeCell ref="Y123:Y124"/>
    <mergeCell ref="Z123:Z124"/>
    <mergeCell ref="AA123:AA124"/>
    <mergeCell ref="B133:B134"/>
    <mergeCell ref="C133:C134"/>
    <mergeCell ref="D133:D134"/>
    <mergeCell ref="E133:E134"/>
    <mergeCell ref="F133:F134"/>
    <mergeCell ref="G133:G134"/>
    <mergeCell ref="L135:L136"/>
    <mergeCell ref="F135:F136"/>
    <mergeCell ref="G135:G136"/>
    <mergeCell ref="H135:H136"/>
    <mergeCell ref="I135:I136"/>
    <mergeCell ref="B135:B136"/>
    <mergeCell ref="C135:C136"/>
    <mergeCell ref="D135:D136"/>
    <mergeCell ref="E135:E136"/>
    <mergeCell ref="L143:L144"/>
    <mergeCell ref="M143:M144"/>
    <mergeCell ref="B145:B146"/>
    <mergeCell ref="C145:C146"/>
    <mergeCell ref="D145:D146"/>
    <mergeCell ref="U153:U154"/>
    <mergeCell ref="E145:E146"/>
    <mergeCell ref="F145:F146"/>
    <mergeCell ref="T173:T174"/>
    <mergeCell ref="U173:U174"/>
    <mergeCell ref="V173:V174"/>
    <mergeCell ref="AC123:AC124"/>
    <mergeCell ref="AD123:AD124"/>
    <mergeCell ref="S123:S124"/>
    <mergeCell ref="T123:T124"/>
    <mergeCell ref="U123:U124"/>
    <mergeCell ref="V123:V124"/>
    <mergeCell ref="W123:W124"/>
    <mergeCell ref="X123:X124"/>
    <mergeCell ref="M123:M124"/>
    <mergeCell ref="N123:N124"/>
    <mergeCell ref="O123:O124"/>
    <mergeCell ref="P123:P124"/>
    <mergeCell ref="Q123:Q124"/>
    <mergeCell ref="R123:R124"/>
    <mergeCell ref="M135:M136"/>
    <mergeCell ref="N135:N136"/>
    <mergeCell ref="O135:O136"/>
    <mergeCell ref="AB133:AB134"/>
    <mergeCell ref="AC133:AC134"/>
    <mergeCell ref="AD133:AD134"/>
    <mergeCell ref="S145:S146"/>
    <mergeCell ref="T145:T146"/>
    <mergeCell ref="P145:P146"/>
    <mergeCell ref="T163:T164"/>
    <mergeCell ref="AC173:AC174"/>
    <mergeCell ref="AC165:AC166"/>
    <mergeCell ref="AD165:AD166"/>
    <mergeCell ref="AD173:AD174"/>
    <mergeCell ref="AB143:AB144"/>
    <mergeCell ref="Y175:Y176"/>
    <mergeCell ref="AB155:AB156"/>
    <mergeCell ref="G155:G156"/>
    <mergeCell ref="H155:H156"/>
    <mergeCell ref="I155:I156"/>
    <mergeCell ref="J155:J156"/>
    <mergeCell ref="K155:K156"/>
    <mergeCell ref="L155:L156"/>
    <mergeCell ref="S155:S156"/>
    <mergeCell ref="T155:T156"/>
    <mergeCell ref="U155:U156"/>
    <mergeCell ref="V155:V156"/>
    <mergeCell ref="W155:W156"/>
    <mergeCell ref="X155:X156"/>
    <mergeCell ref="M155:M156"/>
    <mergeCell ref="N155:N156"/>
    <mergeCell ref="O155:O156"/>
    <mergeCell ref="P155:P156"/>
    <mergeCell ref="Q155:Q156"/>
    <mergeCell ref="R155:R156"/>
    <mergeCell ref="M173:M174"/>
    <mergeCell ref="N173:N174"/>
    <mergeCell ref="O173:O174"/>
    <mergeCell ref="P173:P174"/>
    <mergeCell ref="Q173:Q174"/>
    <mergeCell ref="Y173:Y174"/>
    <mergeCell ref="Z173:Z174"/>
    <mergeCell ref="AA173:AA174"/>
    <mergeCell ref="AB173:AB174"/>
    <mergeCell ref="R173:R174"/>
    <mergeCell ref="M163:M164"/>
    <mergeCell ref="N163:N164"/>
    <mergeCell ref="B173:B174"/>
    <mergeCell ref="C173:C174"/>
    <mergeCell ref="D173:D174"/>
    <mergeCell ref="E173:E174"/>
    <mergeCell ref="O175:O176"/>
    <mergeCell ref="P175:P176"/>
    <mergeCell ref="Q175:Q176"/>
    <mergeCell ref="R175:R176"/>
    <mergeCell ref="S175:S176"/>
    <mergeCell ref="G173:G174"/>
    <mergeCell ref="H173:H174"/>
    <mergeCell ref="I173:I174"/>
    <mergeCell ref="J173:J174"/>
    <mergeCell ref="K173:K174"/>
    <mergeCell ref="L173:L174"/>
    <mergeCell ref="H175:H176"/>
    <mergeCell ref="I175:I176"/>
    <mergeCell ref="J175:J176"/>
    <mergeCell ref="K175:K176"/>
    <mergeCell ref="L175:L176"/>
    <mergeCell ref="M175:M176"/>
    <mergeCell ref="F173:F174"/>
    <mergeCell ref="S173:S174"/>
    <mergeCell ref="K183:K184"/>
    <mergeCell ref="L183:L184"/>
    <mergeCell ref="M183:M184"/>
    <mergeCell ref="N183:N184"/>
    <mergeCell ref="B175:B176"/>
    <mergeCell ref="C175:C176"/>
    <mergeCell ref="D175:D176"/>
    <mergeCell ref="E175:E176"/>
    <mergeCell ref="F175:F176"/>
    <mergeCell ref="G175:G176"/>
    <mergeCell ref="B183:B184"/>
    <mergeCell ref="C183:C184"/>
    <mergeCell ref="D183:D184"/>
    <mergeCell ref="E183:E184"/>
    <mergeCell ref="F183:F184"/>
    <mergeCell ref="G183:G184"/>
    <mergeCell ref="H183:H184"/>
    <mergeCell ref="I183:I184"/>
    <mergeCell ref="J183:J184"/>
    <mergeCell ref="N175:N176"/>
    <mergeCell ref="AG113:AG114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J115:J116"/>
    <mergeCell ref="AA113:AA114"/>
    <mergeCell ref="AB113:AB114"/>
    <mergeCell ref="AC113:AC114"/>
    <mergeCell ref="B113:B114"/>
    <mergeCell ref="C113:C114"/>
    <mergeCell ref="D113:D114"/>
    <mergeCell ref="E113:E114"/>
    <mergeCell ref="F113:F114"/>
    <mergeCell ref="AD113:AD114"/>
    <mergeCell ref="AE113:AE114"/>
    <mergeCell ref="AF113:AF114"/>
    <mergeCell ref="S113:S114"/>
    <mergeCell ref="T113:T114"/>
    <mergeCell ref="U113:U114"/>
    <mergeCell ref="V113:V114"/>
    <mergeCell ref="W113:W114"/>
    <mergeCell ref="X113:X114"/>
    <mergeCell ref="G113:G114"/>
    <mergeCell ref="AG115:AG116"/>
    <mergeCell ref="H113:H114"/>
    <mergeCell ref="I113:I114"/>
    <mergeCell ref="J113:J114"/>
    <mergeCell ref="AE123:AE124"/>
    <mergeCell ref="AF123:AF124"/>
    <mergeCell ref="AG123:AG124"/>
    <mergeCell ref="AA115:AA116"/>
    <mergeCell ref="AB115:AB116"/>
    <mergeCell ref="AC115:AC116"/>
    <mergeCell ref="AD115:AD116"/>
    <mergeCell ref="AE115:AE116"/>
    <mergeCell ref="AF115:AF116"/>
    <mergeCell ref="S115:S116"/>
    <mergeCell ref="T115:T116"/>
    <mergeCell ref="U115:U116"/>
    <mergeCell ref="V115:V116"/>
    <mergeCell ref="W115:W116"/>
    <mergeCell ref="X115:X116"/>
    <mergeCell ref="AF125:AF126"/>
    <mergeCell ref="AG125:AG126"/>
    <mergeCell ref="AG133:AG134"/>
    <mergeCell ref="W133:W134"/>
    <mergeCell ref="X133:X134"/>
    <mergeCell ref="Y133:Y134"/>
    <mergeCell ref="N133:N134"/>
    <mergeCell ref="O133:O134"/>
    <mergeCell ref="P133:P134"/>
    <mergeCell ref="Q133:Q134"/>
    <mergeCell ref="R133:R134"/>
    <mergeCell ref="S133:S134"/>
    <mergeCell ref="M133:M134"/>
    <mergeCell ref="Z125:Z126"/>
    <mergeCell ref="AA125:AA126"/>
    <mergeCell ref="AB125:AB126"/>
    <mergeCell ref="AC125:AC126"/>
    <mergeCell ref="AD125:AD126"/>
    <mergeCell ref="AE125:AE126"/>
    <mergeCell ref="T125:T126"/>
    <mergeCell ref="U125:U126"/>
    <mergeCell ref="V125:V126"/>
    <mergeCell ref="W125:W126"/>
    <mergeCell ref="X125:X126"/>
    <mergeCell ref="Y125:Y126"/>
    <mergeCell ref="N125:N126"/>
    <mergeCell ref="O125:O126"/>
    <mergeCell ref="P125:P126"/>
    <mergeCell ref="Q125:Q126"/>
    <mergeCell ref="R125:R126"/>
    <mergeCell ref="S125:S126"/>
    <mergeCell ref="AF133:AF134"/>
    <mergeCell ref="Z133:Z134"/>
    <mergeCell ref="AA133:AA134"/>
    <mergeCell ref="AE133:AE134"/>
    <mergeCell ref="T133:T134"/>
    <mergeCell ref="U133:U134"/>
    <mergeCell ref="V133:V134"/>
    <mergeCell ref="B143:B144"/>
    <mergeCell ref="C143:C144"/>
    <mergeCell ref="D143:D144"/>
    <mergeCell ref="E143:E144"/>
    <mergeCell ref="F143:F144"/>
    <mergeCell ref="G143:G144"/>
    <mergeCell ref="AB135:AB136"/>
    <mergeCell ref="AC135:AC136"/>
    <mergeCell ref="AD135:AD136"/>
    <mergeCell ref="AE135:AE136"/>
    <mergeCell ref="AF135:AF136"/>
    <mergeCell ref="AG135:AG136"/>
    <mergeCell ref="V135:V136"/>
    <mergeCell ref="W135:W136"/>
    <mergeCell ref="X135:X136"/>
    <mergeCell ref="Y135:Y136"/>
    <mergeCell ref="Z135:Z136"/>
    <mergeCell ref="AA135:AA136"/>
    <mergeCell ref="P135:P136"/>
    <mergeCell ref="Q135:Q136"/>
    <mergeCell ref="R135:R136"/>
    <mergeCell ref="S135:S136"/>
    <mergeCell ref="T135:T136"/>
    <mergeCell ref="U135:U136"/>
    <mergeCell ref="J135:J136"/>
    <mergeCell ref="K135:K136"/>
    <mergeCell ref="AF143:AF144"/>
    <mergeCell ref="AG143:AG144"/>
    <mergeCell ref="AE143:AE144"/>
    <mergeCell ref="T143:T144"/>
    <mergeCell ref="U143:U144"/>
    <mergeCell ref="V143:V144"/>
    <mergeCell ref="W143:W144"/>
    <mergeCell ref="X143:X144"/>
    <mergeCell ref="Y143:Y144"/>
    <mergeCell ref="N143:N144"/>
    <mergeCell ref="O143:O144"/>
    <mergeCell ref="P143:P144"/>
    <mergeCell ref="Q143:Q144"/>
    <mergeCell ref="R143:R144"/>
    <mergeCell ref="S143:S144"/>
    <mergeCell ref="H143:H144"/>
    <mergeCell ref="I143:I144"/>
    <mergeCell ref="J143:J144"/>
    <mergeCell ref="K143:K144"/>
    <mergeCell ref="Z143:Z144"/>
    <mergeCell ref="AA143:AA144"/>
    <mergeCell ref="AC143:AC144"/>
    <mergeCell ref="AD143:AD144"/>
    <mergeCell ref="AE145:AE146"/>
    <mergeCell ref="AF145:AF146"/>
    <mergeCell ref="AG145:AG146"/>
    <mergeCell ref="U145:U146"/>
    <mergeCell ref="V145:V146"/>
    <mergeCell ref="W145:W146"/>
    <mergeCell ref="X145:X146"/>
    <mergeCell ref="Y145:Y146"/>
    <mergeCell ref="Z145:Z146"/>
    <mergeCell ref="J145:J146"/>
    <mergeCell ref="K145:K146"/>
    <mergeCell ref="L145:L146"/>
    <mergeCell ref="M145:M146"/>
    <mergeCell ref="N145:N146"/>
    <mergeCell ref="O145:O146"/>
    <mergeCell ref="AA145:AA146"/>
    <mergeCell ref="AB145:AB146"/>
    <mergeCell ref="Q145:Q146"/>
    <mergeCell ref="R145:R146"/>
    <mergeCell ref="AC145:AC146"/>
    <mergeCell ref="AD145:AD146"/>
    <mergeCell ref="V153:V154"/>
    <mergeCell ref="K153:K154"/>
    <mergeCell ref="L153:L154"/>
    <mergeCell ref="R163:R164"/>
    <mergeCell ref="AC163:AC164"/>
    <mergeCell ref="AD163:AD164"/>
    <mergeCell ref="O163:O164"/>
    <mergeCell ref="P163:P164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J153:J154"/>
    <mergeCell ref="M153:M154"/>
    <mergeCell ref="N153:N154"/>
    <mergeCell ref="O153:O154"/>
    <mergeCell ref="P153:P154"/>
    <mergeCell ref="B155:B156"/>
    <mergeCell ref="C155:C156"/>
    <mergeCell ref="D155:D156"/>
    <mergeCell ref="E155:E156"/>
    <mergeCell ref="F155:F156"/>
    <mergeCell ref="S163:S164"/>
    <mergeCell ref="B163:B164"/>
    <mergeCell ref="AC153:AC154"/>
    <mergeCell ref="AD153:AD154"/>
    <mergeCell ref="Q153:Q154"/>
    <mergeCell ref="R153:R154"/>
    <mergeCell ref="AE153:AE154"/>
    <mergeCell ref="AF153:AF154"/>
    <mergeCell ref="AG153:AG154"/>
    <mergeCell ref="AE155:AE156"/>
    <mergeCell ref="AF155:AF156"/>
    <mergeCell ref="AG155:AG156"/>
    <mergeCell ref="W153:W154"/>
    <mergeCell ref="X153:X154"/>
    <mergeCell ref="Y153:Y154"/>
    <mergeCell ref="Z153:Z154"/>
    <mergeCell ref="AA153:AA154"/>
    <mergeCell ref="AB153:AB154"/>
    <mergeCell ref="AC155:AC156"/>
    <mergeCell ref="AD155:AD156"/>
    <mergeCell ref="Z155:Z156"/>
    <mergeCell ref="AA155:AA156"/>
    <mergeCell ref="Y155:Y156"/>
    <mergeCell ref="B165:B166"/>
    <mergeCell ref="C165:C166"/>
    <mergeCell ref="D165:D166"/>
    <mergeCell ref="E165:E166"/>
    <mergeCell ref="F165:F166"/>
    <mergeCell ref="U163:U164"/>
    <mergeCell ref="V163:V164"/>
    <mergeCell ref="W163:W164"/>
    <mergeCell ref="X163:X164"/>
    <mergeCell ref="Y163:Y164"/>
    <mergeCell ref="Z163:Z164"/>
    <mergeCell ref="G163:G164"/>
    <mergeCell ref="H163:H164"/>
    <mergeCell ref="I163:I164"/>
    <mergeCell ref="J163:J164"/>
    <mergeCell ref="K163:K164"/>
    <mergeCell ref="L163:L164"/>
    <mergeCell ref="Z165:Z166"/>
    <mergeCell ref="P165:P166"/>
    <mergeCell ref="Q165:Q166"/>
    <mergeCell ref="R165:R166"/>
    <mergeCell ref="S165:S166"/>
    <mergeCell ref="M165:M166"/>
    <mergeCell ref="G165:G166"/>
    <mergeCell ref="H165:H166"/>
    <mergeCell ref="C163:C164"/>
    <mergeCell ref="D163:D164"/>
    <mergeCell ref="E163:E164"/>
    <mergeCell ref="F163:F164"/>
    <mergeCell ref="N165:N166"/>
    <mergeCell ref="O165:O166"/>
    <mergeCell ref="G193:G194"/>
    <mergeCell ref="H193:H194"/>
    <mergeCell ref="I193:I194"/>
    <mergeCell ref="Y185:Y186"/>
    <mergeCell ref="Z185:Z186"/>
    <mergeCell ref="AA185:AA186"/>
    <mergeCell ref="AB185:AB186"/>
    <mergeCell ref="AC185:AC186"/>
    <mergeCell ref="AD185:AD186"/>
    <mergeCell ref="N185:N186"/>
    <mergeCell ref="O185:O186"/>
    <mergeCell ref="P185:P186"/>
    <mergeCell ref="Q185:Q186"/>
    <mergeCell ref="R185:R186"/>
    <mergeCell ref="S185:S186"/>
    <mergeCell ref="B185:B186"/>
    <mergeCell ref="C185:C186"/>
    <mergeCell ref="D185:D186"/>
    <mergeCell ref="E185:E186"/>
    <mergeCell ref="F185:F186"/>
    <mergeCell ref="G185:G186"/>
    <mergeCell ref="H185:H186"/>
    <mergeCell ref="I185:I186"/>
    <mergeCell ref="U185:U186"/>
    <mergeCell ref="V185:V186"/>
    <mergeCell ref="W185:W186"/>
    <mergeCell ref="J185:J186"/>
    <mergeCell ref="L185:L186"/>
    <mergeCell ref="M185:M186"/>
    <mergeCell ref="E189:F189"/>
    <mergeCell ref="G189:H189"/>
    <mergeCell ref="B195:B196"/>
    <mergeCell ref="C195:C196"/>
    <mergeCell ref="D195:D196"/>
    <mergeCell ref="E195:E196"/>
    <mergeCell ref="F195:F196"/>
    <mergeCell ref="G195:G196"/>
    <mergeCell ref="AB193:AB194"/>
    <mergeCell ref="V193:V194"/>
    <mergeCell ref="W193:W194"/>
    <mergeCell ref="X193:X194"/>
    <mergeCell ref="Y193:Y194"/>
    <mergeCell ref="Z193:Z194"/>
    <mergeCell ref="AA193:AA194"/>
    <mergeCell ref="P193:P194"/>
    <mergeCell ref="Q193:Q194"/>
    <mergeCell ref="R193:R194"/>
    <mergeCell ref="S193:S194"/>
    <mergeCell ref="T193:T194"/>
    <mergeCell ref="U193:U194"/>
    <mergeCell ref="J193:J194"/>
    <mergeCell ref="K193:K194"/>
    <mergeCell ref="L193:L194"/>
    <mergeCell ref="M193:M194"/>
    <mergeCell ref="N193:N194"/>
    <mergeCell ref="O193:O194"/>
    <mergeCell ref="B193:B194"/>
    <mergeCell ref="C193:C194"/>
    <mergeCell ref="D193:D194"/>
    <mergeCell ref="E193:E194"/>
    <mergeCell ref="F193:F194"/>
    <mergeCell ref="H195:H196"/>
    <mergeCell ref="I195:I196"/>
    <mergeCell ref="J195:J196"/>
    <mergeCell ref="K195:K196"/>
    <mergeCell ref="T195:T196"/>
    <mergeCell ref="U195:U196"/>
    <mergeCell ref="V195:V196"/>
    <mergeCell ref="W195:W196"/>
    <mergeCell ref="X195:X196"/>
    <mergeCell ref="Y195:Y196"/>
    <mergeCell ref="T183:T184"/>
    <mergeCell ref="V183:V184"/>
    <mergeCell ref="W183:W184"/>
    <mergeCell ref="AC193:AC194"/>
    <mergeCell ref="AD193:AD194"/>
    <mergeCell ref="AE193:AE194"/>
    <mergeCell ref="AF193:AF194"/>
    <mergeCell ref="AG193:AG194"/>
    <mergeCell ref="X185:X186"/>
    <mergeCell ref="T185:T186"/>
    <mergeCell ref="X183:X184"/>
    <mergeCell ref="Y183:Y184"/>
    <mergeCell ref="U183:U184"/>
    <mergeCell ref="L195:L196"/>
    <mergeCell ref="M195:M196"/>
    <mergeCell ref="O183:O184"/>
    <mergeCell ref="P183:P184"/>
    <mergeCell ref="Q183:Q184"/>
    <mergeCell ref="R183:R184"/>
    <mergeCell ref="S183:S184"/>
    <mergeCell ref="K185:K186"/>
    <mergeCell ref="AF195:AF196"/>
    <mergeCell ref="AG195:AG196"/>
    <mergeCell ref="Z195:Z196"/>
    <mergeCell ref="AA195:AA196"/>
    <mergeCell ref="AB195:AB196"/>
    <mergeCell ref="AC195:AC196"/>
    <mergeCell ref="AD195:AD196"/>
    <mergeCell ref="AE195:AE196"/>
    <mergeCell ref="AE185:AE186"/>
    <mergeCell ref="AF185:AF186"/>
    <mergeCell ref="AG185:AG186"/>
    <mergeCell ref="N195:N196"/>
    <mergeCell ref="O195:O196"/>
    <mergeCell ref="P195:P196"/>
    <mergeCell ref="Q195:Q196"/>
    <mergeCell ref="R195:R196"/>
    <mergeCell ref="S195:S196"/>
    <mergeCell ref="AC10:AD10"/>
    <mergeCell ref="AC11:AD11"/>
    <mergeCell ref="S10:X10"/>
    <mergeCell ref="S11:X11"/>
    <mergeCell ref="Y11:AA11"/>
    <mergeCell ref="M105:Q105"/>
    <mergeCell ref="AE173:AE174"/>
    <mergeCell ref="AF173:AF174"/>
    <mergeCell ref="AG173:AG174"/>
    <mergeCell ref="AE175:AE176"/>
    <mergeCell ref="AF175:AF176"/>
    <mergeCell ref="AG175:AG176"/>
    <mergeCell ref="AD175:AD176"/>
    <mergeCell ref="T175:T176"/>
    <mergeCell ref="AF183:AF184"/>
    <mergeCell ref="W173:W174"/>
    <mergeCell ref="X173:X174"/>
    <mergeCell ref="T165:T166"/>
    <mergeCell ref="AG183:AG184"/>
    <mergeCell ref="Z183:Z184"/>
    <mergeCell ref="AA183:AA184"/>
    <mergeCell ref="AB183:AB184"/>
    <mergeCell ref="AC183:AC184"/>
    <mergeCell ref="AD183:AD184"/>
    <mergeCell ref="AE183:AE184"/>
    <mergeCell ref="Y10:AA10"/>
    <mergeCell ref="B6:E6"/>
    <mergeCell ref="G6:Q6"/>
    <mergeCell ref="G7:K7"/>
    <mergeCell ref="M7:Q7"/>
    <mergeCell ref="G10:P10"/>
    <mergeCell ref="Y6:AA6"/>
    <mergeCell ref="Y7:AA7"/>
    <mergeCell ref="Y8:AA8"/>
    <mergeCell ref="U175:U176"/>
    <mergeCell ref="V175:V176"/>
    <mergeCell ref="W175:W176"/>
    <mergeCell ref="X175:X176"/>
    <mergeCell ref="Z175:Z176"/>
    <mergeCell ref="AA175:AA176"/>
    <mergeCell ref="AB175:AB176"/>
    <mergeCell ref="AC175:AC176"/>
    <mergeCell ref="AE165:AE166"/>
    <mergeCell ref="AF165:AF166"/>
    <mergeCell ref="AG165:AG166"/>
    <mergeCell ref="E11:F11"/>
    <mergeCell ref="G11:H11"/>
    <mergeCell ref="U165:U166"/>
    <mergeCell ref="V165:V166"/>
    <mergeCell ref="W165:W166"/>
    <mergeCell ref="G31:H31"/>
    <mergeCell ref="E41:F41"/>
    <mergeCell ref="G41:H41"/>
    <mergeCell ref="E51:F51"/>
    <mergeCell ref="G51:H51"/>
    <mergeCell ref="E61:F61"/>
    <mergeCell ref="G61:H61"/>
    <mergeCell ref="E71:F71"/>
    <mergeCell ref="G71:H71"/>
    <mergeCell ref="E81:F81"/>
    <mergeCell ref="G81:H81"/>
    <mergeCell ref="E91:F91"/>
    <mergeCell ref="G91:H91"/>
    <mergeCell ref="E109:F109"/>
    <mergeCell ref="G109:H109"/>
    <mergeCell ref="B106:E106"/>
    <mergeCell ref="G106:K106"/>
    <mergeCell ref="B107:E107"/>
    <mergeCell ref="G107:K107"/>
    <mergeCell ref="B105:E105"/>
    <mergeCell ref="B104:E104"/>
    <mergeCell ref="G105:K105"/>
    <mergeCell ref="G95:G96"/>
    <mergeCell ref="H95:H96"/>
    <mergeCell ref="I95:I96"/>
    <mergeCell ref="J95:J96"/>
    <mergeCell ref="J87:J88"/>
    <mergeCell ref="K87:K88"/>
    <mergeCell ref="H85:H86"/>
    <mergeCell ref="I85:I86"/>
    <mergeCell ref="J85:J86"/>
    <mergeCell ref="K85:K86"/>
    <mergeCell ref="AC9:AG9"/>
    <mergeCell ref="AI5:AJ5"/>
    <mergeCell ref="E119:F119"/>
    <mergeCell ref="G119:H119"/>
    <mergeCell ref="E129:F129"/>
    <mergeCell ref="G129:H129"/>
    <mergeCell ref="E139:F139"/>
    <mergeCell ref="G139:H139"/>
    <mergeCell ref="E149:F149"/>
    <mergeCell ref="G149:H149"/>
    <mergeCell ref="E159:F159"/>
    <mergeCell ref="G159:H159"/>
    <mergeCell ref="E169:F169"/>
    <mergeCell ref="G169:H169"/>
    <mergeCell ref="E179:F179"/>
    <mergeCell ref="G179:H179"/>
    <mergeCell ref="X165:X166"/>
    <mergeCell ref="Y165:Y166"/>
    <mergeCell ref="I165:I166"/>
    <mergeCell ref="J165:J166"/>
    <mergeCell ref="K165:K166"/>
    <mergeCell ref="L165:L166"/>
    <mergeCell ref="AE163:AE164"/>
    <mergeCell ref="AF163:AF164"/>
    <mergeCell ref="AG163:AG164"/>
    <mergeCell ref="AA165:AA166"/>
    <mergeCell ref="AB165:AB166"/>
    <mergeCell ref="AA163:AA164"/>
    <mergeCell ref="AB163:AB164"/>
    <mergeCell ref="Q163:Q164"/>
    <mergeCell ref="G21:H21"/>
    <mergeCell ref="E31:F31"/>
  </mergeCells>
  <phoneticPr fontId="2"/>
  <conditionalFormatting sqref="Y7:Z8">
    <cfRule type="cellIs" dxfId="167" priority="419" operator="greaterThanOrEqual">
      <formula>0.285</formula>
    </cfRule>
    <cfRule type="cellIs" dxfId="166" priority="420" operator="greaterThanOrEqual">
      <formula>0.25</formula>
    </cfRule>
    <cfRule type="cellIs" dxfId="165" priority="421" operator="greaterThanOrEqual">
      <formula>0.214</formula>
    </cfRule>
  </conditionalFormatting>
  <conditionalFormatting sqref="C14:AG14 C24:AG24 C34:AG34 C44:AG44 C54:AG54 C64:AG64 C74:AG74 C84:AG84 C94:AG94">
    <cfRule type="containsText" dxfId="164" priority="159" operator="containsText" text="日">
      <formula>NOT(ISERROR(SEARCH("日",C14)))</formula>
    </cfRule>
    <cfRule type="containsText" dxfId="163" priority="160" operator="containsText" text="土">
      <formula>NOT(ISERROR(SEARCH("土",C14)))</formula>
    </cfRule>
  </conditionalFormatting>
  <conditionalFormatting sqref="C112:AG112 C122:AG122 C132:AG132 C142:AG142 C152:AG152 C162:AG162 C172:AG172 C182:AG182 C192:AG192">
    <cfRule type="containsText" dxfId="162" priority="141" operator="containsText" text="日">
      <formula>NOT(ISERROR(SEARCH("日",C112)))</formula>
    </cfRule>
    <cfRule type="containsText" dxfId="161" priority="142" operator="containsText" text="土">
      <formula>NOT(ISERROR(SEARCH("土",C112)))</formula>
    </cfRule>
  </conditionalFormatting>
  <conditionalFormatting sqref="C15:AG16">
    <cfRule type="cellIs" dxfId="160" priority="120" operator="equal">
      <formula>"休"</formula>
    </cfRule>
  </conditionalFormatting>
  <conditionalFormatting sqref="C57:AG58 C67:AG68 C77:AG78 C17:AG18">
    <cfRule type="cellIs" dxfId="159" priority="83" operator="equal">
      <formula>"雨"</formula>
    </cfRule>
    <cfRule type="cellIs" dxfId="158" priority="84" operator="equal">
      <formula>"振替休暇"</formula>
    </cfRule>
    <cfRule type="cellIs" dxfId="157" priority="119" operator="equal">
      <formula>"休"</formula>
    </cfRule>
  </conditionalFormatting>
  <conditionalFormatting sqref="C55:AG56">
    <cfRule type="cellIs" dxfId="156" priority="112" operator="equal">
      <formula>"休"</formula>
    </cfRule>
  </conditionalFormatting>
  <conditionalFormatting sqref="C57:AG58">
    <cfRule type="cellIs" dxfId="155" priority="111" operator="equal">
      <formula>"休"</formula>
    </cfRule>
  </conditionalFormatting>
  <conditionalFormatting sqref="C65:AG66">
    <cfRule type="cellIs" dxfId="154" priority="110" operator="equal">
      <formula>"休"</formula>
    </cfRule>
  </conditionalFormatting>
  <conditionalFormatting sqref="C67:AG68">
    <cfRule type="cellIs" dxfId="153" priority="109" operator="equal">
      <formula>"休"</formula>
    </cfRule>
  </conditionalFormatting>
  <conditionalFormatting sqref="C75:AG76">
    <cfRule type="cellIs" dxfId="152" priority="108" operator="equal">
      <formula>"休"</formula>
    </cfRule>
  </conditionalFormatting>
  <conditionalFormatting sqref="C77:AG78">
    <cfRule type="cellIs" dxfId="151" priority="107" operator="equal">
      <formula>"休"</formula>
    </cfRule>
  </conditionalFormatting>
  <conditionalFormatting sqref="C123:AG124">
    <cfRule type="cellIs" dxfId="150" priority="39" operator="equal">
      <formula>"休"</formula>
    </cfRule>
  </conditionalFormatting>
  <conditionalFormatting sqref="C125:AG126">
    <cfRule type="cellIs" dxfId="149" priority="38" operator="equal">
      <formula>"休"</formula>
    </cfRule>
  </conditionalFormatting>
  <conditionalFormatting sqref="C85:AG86">
    <cfRule type="cellIs" dxfId="148" priority="69" operator="equal">
      <formula>"休"</formula>
    </cfRule>
  </conditionalFormatting>
  <conditionalFormatting sqref="C87:AG88">
    <cfRule type="cellIs" dxfId="147" priority="68" operator="equal">
      <formula>"休"</formula>
    </cfRule>
  </conditionalFormatting>
  <conditionalFormatting sqref="C35:AG36">
    <cfRule type="cellIs" dxfId="146" priority="78" operator="equal">
      <formula>"休"</formula>
    </cfRule>
  </conditionalFormatting>
  <conditionalFormatting sqref="C25:AG26">
    <cfRule type="cellIs" dxfId="145" priority="82" operator="equal">
      <formula>"休"</formula>
    </cfRule>
  </conditionalFormatting>
  <conditionalFormatting sqref="C27:AG28">
    <cfRule type="cellIs" dxfId="144" priority="79" operator="equal">
      <formula>"雨"</formula>
    </cfRule>
    <cfRule type="cellIs" dxfId="143" priority="80" operator="equal">
      <formula>"振替休暇"</formula>
    </cfRule>
    <cfRule type="cellIs" dxfId="142" priority="81" operator="equal">
      <formula>"休"</formula>
    </cfRule>
  </conditionalFormatting>
  <conditionalFormatting sqref="C37:AG38">
    <cfRule type="cellIs" dxfId="141" priority="75" operator="equal">
      <formula>"雨"</formula>
    </cfRule>
    <cfRule type="cellIs" dxfId="140" priority="76" operator="equal">
      <formula>"振替休暇"</formula>
    </cfRule>
    <cfRule type="cellIs" dxfId="139" priority="77" operator="equal">
      <formula>"休"</formula>
    </cfRule>
  </conditionalFormatting>
  <conditionalFormatting sqref="C45:AG46">
    <cfRule type="cellIs" dxfId="138" priority="74" operator="equal">
      <formula>"休"</formula>
    </cfRule>
  </conditionalFormatting>
  <conditionalFormatting sqref="C47:AG48">
    <cfRule type="cellIs" dxfId="137" priority="71" operator="equal">
      <formula>"雨"</formula>
    </cfRule>
    <cfRule type="cellIs" dxfId="136" priority="72" operator="equal">
      <formula>"振替休暇"</formula>
    </cfRule>
    <cfRule type="cellIs" dxfId="135" priority="73" operator="equal">
      <formula>"休"</formula>
    </cfRule>
  </conditionalFormatting>
  <conditionalFormatting sqref="C87:AG88">
    <cfRule type="cellIs" dxfId="134" priority="66" operator="equal">
      <formula>"雨"</formula>
    </cfRule>
    <cfRule type="cellIs" dxfId="133" priority="67" operator="equal">
      <formula>"振替休暇"</formula>
    </cfRule>
    <cfRule type="cellIs" dxfId="132" priority="70" operator="equal">
      <formula>"休"</formula>
    </cfRule>
  </conditionalFormatting>
  <conditionalFormatting sqref="C175:AG176">
    <cfRule type="cellIs" dxfId="131" priority="11" operator="equal">
      <formula>"雨"</formula>
    </cfRule>
    <cfRule type="cellIs" dxfId="130" priority="12" operator="equal">
      <formula>"振替休暇"</formula>
    </cfRule>
    <cfRule type="cellIs" dxfId="129" priority="15" operator="equal">
      <formula>"休"</formula>
    </cfRule>
  </conditionalFormatting>
  <conditionalFormatting sqref="C173:AG174">
    <cfRule type="cellIs" dxfId="128" priority="14" operator="equal">
      <formula>"休"</formula>
    </cfRule>
  </conditionalFormatting>
  <conditionalFormatting sqref="C175:AG176">
    <cfRule type="cellIs" dxfId="127" priority="13" operator="equal">
      <formula>"休"</formula>
    </cfRule>
  </conditionalFormatting>
  <conditionalFormatting sqref="C97:AG98">
    <cfRule type="cellIs" dxfId="126" priority="46" operator="equal">
      <formula>"雨"</formula>
    </cfRule>
    <cfRule type="cellIs" dxfId="125" priority="47" operator="equal">
      <formula>"振替休暇"</formula>
    </cfRule>
    <cfRule type="cellIs" dxfId="124" priority="50" operator="equal">
      <formula>"休"</formula>
    </cfRule>
  </conditionalFormatting>
  <conditionalFormatting sqref="C95:AG96">
    <cfRule type="cellIs" dxfId="123" priority="49" operator="equal">
      <formula>"休"</formula>
    </cfRule>
  </conditionalFormatting>
  <conditionalFormatting sqref="C97:AG98">
    <cfRule type="cellIs" dxfId="122" priority="48" operator="equal">
      <formula>"休"</formula>
    </cfRule>
  </conditionalFormatting>
  <conditionalFormatting sqref="C115:AG116">
    <cfRule type="cellIs" dxfId="121" priority="41" operator="equal">
      <formula>"雨"</formula>
    </cfRule>
    <cfRule type="cellIs" dxfId="120" priority="42" operator="equal">
      <formula>"振替休暇"</formula>
    </cfRule>
    <cfRule type="cellIs" dxfId="119" priority="45" operator="equal">
      <formula>"休"</formula>
    </cfRule>
  </conditionalFormatting>
  <conditionalFormatting sqref="C113:AG114">
    <cfRule type="cellIs" dxfId="118" priority="44" operator="equal">
      <formula>"休"</formula>
    </cfRule>
  </conditionalFormatting>
  <conditionalFormatting sqref="C115:AG116">
    <cfRule type="cellIs" dxfId="117" priority="43" operator="equal">
      <formula>"休"</formula>
    </cfRule>
  </conditionalFormatting>
  <conditionalFormatting sqref="C125:AG126">
    <cfRule type="cellIs" dxfId="116" priority="36" operator="equal">
      <formula>"雨"</formula>
    </cfRule>
    <cfRule type="cellIs" dxfId="115" priority="37" operator="equal">
      <formula>"振替休暇"</formula>
    </cfRule>
    <cfRule type="cellIs" dxfId="114" priority="40" operator="equal">
      <formula>"休"</formula>
    </cfRule>
  </conditionalFormatting>
  <conditionalFormatting sqref="C135:AG136">
    <cfRule type="cellIs" dxfId="113" priority="31" operator="equal">
      <formula>"雨"</formula>
    </cfRule>
    <cfRule type="cellIs" dxfId="112" priority="32" operator="equal">
      <formula>"振替休暇"</formula>
    </cfRule>
    <cfRule type="cellIs" dxfId="111" priority="35" operator="equal">
      <formula>"休"</formula>
    </cfRule>
  </conditionalFormatting>
  <conditionalFormatting sqref="C133:AG134">
    <cfRule type="cellIs" dxfId="110" priority="34" operator="equal">
      <formula>"休"</formula>
    </cfRule>
  </conditionalFormatting>
  <conditionalFormatting sqref="C135:AG136">
    <cfRule type="cellIs" dxfId="109" priority="33" operator="equal">
      <formula>"休"</formula>
    </cfRule>
  </conditionalFormatting>
  <conditionalFormatting sqref="C145:AG146">
    <cfRule type="cellIs" dxfId="108" priority="26" operator="equal">
      <formula>"雨"</formula>
    </cfRule>
    <cfRule type="cellIs" dxfId="107" priority="27" operator="equal">
      <formula>"振替休暇"</formula>
    </cfRule>
    <cfRule type="cellIs" dxfId="106" priority="30" operator="equal">
      <formula>"休"</formula>
    </cfRule>
  </conditionalFormatting>
  <conditionalFormatting sqref="C143:AG144">
    <cfRule type="cellIs" dxfId="105" priority="29" operator="equal">
      <formula>"休"</formula>
    </cfRule>
  </conditionalFormatting>
  <conditionalFormatting sqref="C145:AG146">
    <cfRule type="cellIs" dxfId="104" priority="28" operator="equal">
      <formula>"休"</formula>
    </cfRule>
  </conditionalFormatting>
  <conditionalFormatting sqref="C155:AG156">
    <cfRule type="cellIs" dxfId="103" priority="21" operator="equal">
      <formula>"雨"</formula>
    </cfRule>
    <cfRule type="cellIs" dxfId="102" priority="22" operator="equal">
      <formula>"振替休暇"</formula>
    </cfRule>
    <cfRule type="cellIs" dxfId="101" priority="25" operator="equal">
      <formula>"休"</formula>
    </cfRule>
  </conditionalFormatting>
  <conditionalFormatting sqref="C153:AG154">
    <cfRule type="cellIs" dxfId="100" priority="24" operator="equal">
      <formula>"休"</formula>
    </cfRule>
  </conditionalFormatting>
  <conditionalFormatting sqref="C155:AG156">
    <cfRule type="cellIs" dxfId="99" priority="23" operator="equal">
      <formula>"休"</formula>
    </cfRule>
  </conditionalFormatting>
  <conditionalFormatting sqref="C165:AG166">
    <cfRule type="cellIs" dxfId="98" priority="16" operator="equal">
      <formula>"雨"</formula>
    </cfRule>
    <cfRule type="cellIs" dxfId="97" priority="17" operator="equal">
      <formula>"振替休暇"</formula>
    </cfRule>
    <cfRule type="cellIs" dxfId="96" priority="20" operator="equal">
      <formula>"休"</formula>
    </cfRule>
  </conditionalFormatting>
  <conditionalFormatting sqref="C163:AG164">
    <cfRule type="cellIs" dxfId="95" priority="19" operator="equal">
      <formula>"休"</formula>
    </cfRule>
  </conditionalFormatting>
  <conditionalFormatting sqref="C165:AG166">
    <cfRule type="cellIs" dxfId="94" priority="18" operator="equal">
      <formula>"休"</formula>
    </cfRule>
  </conditionalFormatting>
  <conditionalFormatting sqref="C185:AG186">
    <cfRule type="cellIs" dxfId="93" priority="6" operator="equal">
      <formula>"雨"</formula>
    </cfRule>
    <cfRule type="cellIs" dxfId="92" priority="7" operator="equal">
      <formula>"振替休暇"</formula>
    </cfRule>
    <cfRule type="cellIs" dxfId="91" priority="10" operator="equal">
      <formula>"休"</formula>
    </cfRule>
  </conditionalFormatting>
  <conditionalFormatting sqref="C183:AG184">
    <cfRule type="cellIs" dxfId="90" priority="9" operator="equal">
      <formula>"休"</formula>
    </cfRule>
  </conditionalFormatting>
  <conditionalFormatting sqref="C185:AG186">
    <cfRule type="cellIs" dxfId="89" priority="8" operator="equal">
      <formula>"休"</formula>
    </cfRule>
  </conditionalFormatting>
  <conditionalFormatting sqref="C195:AG196">
    <cfRule type="cellIs" dxfId="88" priority="1" operator="equal">
      <formula>"雨"</formula>
    </cfRule>
    <cfRule type="cellIs" dxfId="87" priority="2" operator="equal">
      <formula>"振替休暇"</formula>
    </cfRule>
    <cfRule type="cellIs" dxfId="86" priority="5" operator="equal">
      <formula>"休"</formula>
    </cfRule>
  </conditionalFormatting>
  <conditionalFormatting sqref="C193:AG194">
    <cfRule type="cellIs" dxfId="85" priority="4" operator="equal">
      <formula>"休"</formula>
    </cfRule>
  </conditionalFormatting>
  <conditionalFormatting sqref="C195:AG196">
    <cfRule type="cellIs" dxfId="84" priority="3" operator="equal">
      <formula>"休"</formula>
    </cfRule>
  </conditionalFormatting>
  <dataValidations count="6">
    <dataValidation type="list" showInputMessage="1" showErrorMessage="1" sqref="AH156 AH116 AH126 AH136 AH146 AH186 AH166 AH176 AH196 AH58 AH18 AH98 AH38 AH48 AH88 AH68 AH78 AH28" xr:uid="{00000000-0002-0000-0300-000000000000}">
      <formula1>"　,祝,中止"</formula1>
    </dataValidation>
    <dataValidation type="list" showInputMessage="1" showErrorMessage="1" sqref="AH137:AH138 AH127:AH128 AH157:AH158 AH117:AH118 AH147:AH148 AH167:AH168 AH197:AH198 AH177:AH178 AH187:AH188 AH39:AH40 AH29:AH30 AH59:AH60 AH19:AH20 AH49:AH50 AH69:AH70 AH99:AH100 AH79:AH80 AH89:AH90" xr:uid="{00000000-0002-0000-0300-000001000000}">
      <formula1>"　,休"</formula1>
    </dataValidation>
    <dataValidation type="list" allowBlank="1" showInputMessage="1" showErrorMessage="1" sqref="C185:AG186 C27:AG28 C195:AG196 C175:AG176 C37:AG38 C57:AG58 C67:AG68 C77:AG78 C47:AG48 C87:AG88 C115:AG116 C97:AG98 C125:AG126 C135:AG136 C145:AG146 C155:AG156 C165:AG166 C17:AG18" xr:uid="{00000000-0002-0000-0300-000002000000}">
      <formula1>",休,振替休暇,雨,夏季休暇,年末年始,一時中止,その他"</formula1>
    </dataValidation>
    <dataValidation type="list" allowBlank="1" showInputMessage="1" showErrorMessage="1" sqref="C183:AG184 C173:AG174 C163:AG164 C153:AG154 C55:AG56 C65:AG66 C75:AG76 C143:AG144 C85:AG86 C113:AG114 C95:AG96 C123:AG124 C133:AG134 C193:AG194" xr:uid="{00000000-0002-0000-0300-000003000000}">
      <formula1>",休,夏季休暇,年末年始"</formula1>
    </dataValidation>
    <dataValidation type="list" allowBlank="1" showInputMessage="1" showErrorMessage="1" sqref="Y10:AA11" xr:uid="{00000000-0002-0000-0300-000004000000}">
      <formula1>",有,無"</formula1>
    </dataValidation>
    <dataValidation type="list" allowBlank="1" showInputMessage="1" showErrorMessage="1" sqref="C15:AG16 C25:AG26 C35:AG36 C45:AG46" xr:uid="{0281FFD4-E64C-4686-96E3-7795C5208C21}">
      <formula1>",休,夏季休暇,年末年始,その他"</formula1>
    </dataValidation>
  </dataValidations>
  <pageMargins left="0.51181102362204722" right="0.11811023622047245" top="0.19685039370078741" bottom="0.35433070866141736" header="0" footer="0.31496062992125984"/>
  <pageSetup paperSize="9" scale="65" fitToHeight="0" orientation="portrait" r:id="rId2"/>
  <rowBreaks count="1" manualBreakCount="1">
    <brk id="101" max="35" man="1"/>
  </rowBreak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94A4-B8D3-4473-A65A-1707C4B59F5A}">
  <sheetPr>
    <pageSetUpPr fitToPage="1"/>
  </sheetPr>
  <dimension ref="A1:AM207"/>
  <sheetViews>
    <sheetView tabSelected="1" view="pageBreakPreview" topLeftCell="A130" zoomScaleNormal="100" zoomScaleSheetLayoutView="100" workbookViewId="0">
      <selection activeCell="K67" sqref="K67:K68"/>
    </sheetView>
  </sheetViews>
  <sheetFormatPr defaultRowHeight="13.5"/>
  <cols>
    <col min="1" max="1" width="3.625" style="2" customWidth="1"/>
    <col min="2" max="2" width="7.75" style="1" customWidth="1"/>
    <col min="3" max="31" width="3.75" style="1" customWidth="1"/>
    <col min="32" max="32" width="3.75" style="2" customWidth="1"/>
    <col min="33" max="33" width="3.75" style="1" customWidth="1"/>
    <col min="34" max="34" width="3.75" style="2" customWidth="1"/>
    <col min="35" max="16384" width="9" style="2"/>
  </cols>
  <sheetData>
    <row r="1" spans="1:39" ht="18.75" customHeight="1">
      <c r="A1" s="2" t="s">
        <v>64</v>
      </c>
      <c r="AD1" s="2"/>
      <c r="AG1" s="2"/>
      <c r="AI1" s="71" t="s">
        <v>24</v>
      </c>
      <c r="AJ1" s="10" t="s">
        <v>18</v>
      </c>
    </row>
    <row r="2" spans="1:39" ht="15" customHeight="1">
      <c r="AA2" s="36"/>
      <c r="AB2" s="37"/>
      <c r="AC2" s="37"/>
      <c r="AD2" s="37"/>
      <c r="AE2" s="36"/>
      <c r="AF2" s="37"/>
      <c r="AG2" s="37"/>
      <c r="AH2" s="37"/>
      <c r="AI2" s="36"/>
      <c r="AJ2" s="63"/>
    </row>
    <row r="3" spans="1:39" ht="42" customHeight="1">
      <c r="AA3" s="36"/>
      <c r="AB3" s="37"/>
      <c r="AC3" s="37"/>
      <c r="AD3" s="37"/>
      <c r="AE3" s="36"/>
      <c r="AF3" s="37"/>
      <c r="AG3" s="37"/>
      <c r="AH3" s="37"/>
      <c r="AI3" s="36"/>
      <c r="AJ3" s="37"/>
    </row>
    <row r="4" spans="1:39" ht="5.25" customHeight="1" thickBot="1">
      <c r="AA4" s="36"/>
      <c r="AB4" s="37"/>
      <c r="AC4" s="37"/>
      <c r="AD4" s="37"/>
      <c r="AE4" s="36"/>
      <c r="AF4" s="37"/>
      <c r="AG4" s="37"/>
      <c r="AH4" s="37"/>
      <c r="AI4" s="36"/>
      <c r="AJ4" s="37"/>
    </row>
    <row r="5" spans="1:39" ht="19.5" thickBot="1">
      <c r="A5" s="9" t="s">
        <v>31</v>
      </c>
      <c r="B5" s="9"/>
      <c r="J5" s="1" t="s">
        <v>20</v>
      </c>
      <c r="K5" s="25" t="s">
        <v>27</v>
      </c>
      <c r="L5" s="54">
        <v>8</v>
      </c>
      <c r="M5" s="1" t="s">
        <v>28</v>
      </c>
      <c r="N5" s="54">
        <v>3</v>
      </c>
      <c r="O5" s="1" t="s">
        <v>29</v>
      </c>
      <c r="P5" s="25" t="s">
        <v>23</v>
      </c>
      <c r="Q5" s="1" t="s">
        <v>21</v>
      </c>
      <c r="S5" s="197" t="s">
        <v>63</v>
      </c>
      <c r="T5" s="198"/>
      <c r="U5" s="198"/>
      <c r="V5" s="199">
        <f>ROUNDUP(+U7*0.285,0)</f>
        <v>102</v>
      </c>
      <c r="W5" s="199"/>
      <c r="X5" s="200" t="s">
        <v>62</v>
      </c>
      <c r="Y5" s="200"/>
      <c r="Z5" s="199">
        <f>V5-W7</f>
        <v>-3</v>
      </c>
      <c r="AA5" s="201"/>
      <c r="AC5" s="78"/>
      <c r="AD5" s="78"/>
      <c r="AE5" s="78"/>
      <c r="AF5" s="78"/>
      <c r="AG5" s="78"/>
      <c r="AH5" s="82"/>
      <c r="AI5" s="148" t="s">
        <v>80</v>
      </c>
      <c r="AJ5" s="149"/>
    </row>
    <row r="6" spans="1:39" ht="13.5" customHeight="1" thickBot="1">
      <c r="B6" s="156" t="s">
        <v>3</v>
      </c>
      <c r="C6" s="156"/>
      <c r="D6" s="156"/>
      <c r="E6" s="156"/>
      <c r="F6" s="1" t="s">
        <v>12</v>
      </c>
      <c r="G6" s="162" t="str">
        <f>IF(入力フォーム!C5="","",入力フォーム!C5)</f>
        <v>●●小学校新築工事</v>
      </c>
      <c r="H6" s="163"/>
      <c r="I6" s="163"/>
      <c r="J6" s="163"/>
      <c r="K6" s="163"/>
      <c r="L6" s="163"/>
      <c r="M6" s="163"/>
      <c r="N6" s="163"/>
      <c r="O6" s="163"/>
      <c r="P6" s="163"/>
      <c r="Q6" s="164"/>
      <c r="S6" s="26"/>
      <c r="T6" s="27"/>
      <c r="U6" s="212" t="s">
        <v>2</v>
      </c>
      <c r="V6" s="213"/>
      <c r="W6" s="214" t="s">
        <v>10</v>
      </c>
      <c r="X6" s="214"/>
      <c r="Y6" s="167" t="s">
        <v>13</v>
      </c>
      <c r="Z6" s="167"/>
      <c r="AA6" s="168"/>
      <c r="AC6" s="77"/>
      <c r="AD6" s="77"/>
      <c r="AE6" s="77"/>
      <c r="AF6" s="77"/>
      <c r="AG6" s="77"/>
      <c r="AH6" s="82"/>
      <c r="AI6" s="83" t="s">
        <v>68</v>
      </c>
      <c r="AJ6" s="84" t="str">
        <f>IF(AK10=0, "達成", "未達成")</f>
        <v>達成</v>
      </c>
    </row>
    <row r="7" spans="1:39" ht="13.5" customHeight="1" thickTop="1" thickBot="1">
      <c r="B7" s="156" t="s">
        <v>33</v>
      </c>
      <c r="C7" s="156"/>
      <c r="D7" s="156"/>
      <c r="E7" s="156"/>
      <c r="F7" s="1" t="s">
        <v>12</v>
      </c>
      <c r="G7" s="165">
        <f>入力フォーム!C11</f>
        <v>45748</v>
      </c>
      <c r="H7" s="165"/>
      <c r="I7" s="165"/>
      <c r="J7" s="165"/>
      <c r="K7" s="165"/>
      <c r="L7" s="38" t="s">
        <v>32</v>
      </c>
      <c r="M7" s="159">
        <f>入力フォーム!G11</f>
        <v>46112</v>
      </c>
      <c r="N7" s="159"/>
      <c r="O7" s="159"/>
      <c r="P7" s="159"/>
      <c r="Q7" s="159"/>
      <c r="R7" s="2"/>
      <c r="S7" s="190" t="s">
        <v>0</v>
      </c>
      <c r="T7" s="191"/>
      <c r="U7" s="192">
        <f>+AJ13+AJ23+AJ33+AJ43+AJ53+AJ63+AJ73+AJ83+AJ93+AJ111+AJ121+AJ131+AJ141+AJ151+AJ161+AJ171+AJ181+AJ191</f>
        <v>355</v>
      </c>
      <c r="V7" s="193"/>
      <c r="W7" s="194">
        <f>+AJ15+AJ25+AJ35+AJ45+AJ55+AJ65+AJ75+AJ85+AJ95+AJ113+AJ123+AJ133+AJ143+AJ153+AJ163+AJ173+AJ183+AJ193</f>
        <v>105</v>
      </c>
      <c r="X7" s="194"/>
      <c r="Y7" s="169">
        <f>+W7/U7</f>
        <v>0.29577464788732394</v>
      </c>
      <c r="Z7" s="169"/>
      <c r="AA7" s="170"/>
      <c r="AC7" s="74"/>
      <c r="AD7" s="74"/>
      <c r="AE7" s="74"/>
      <c r="AF7" s="74"/>
      <c r="AG7" s="74"/>
      <c r="AH7" s="82"/>
      <c r="AI7" s="83" t="s">
        <v>69</v>
      </c>
      <c r="AJ7" s="84" t="str">
        <f>IF(AM10=0, "達成", "未達成")</f>
        <v>達成</v>
      </c>
      <c r="AL7" s="17"/>
    </row>
    <row r="8" spans="1:39" ht="13.5" customHeight="1" thickTop="1" thickBot="1">
      <c r="B8" s="156" t="s">
        <v>16</v>
      </c>
      <c r="C8" s="156"/>
      <c r="D8" s="156"/>
      <c r="E8" s="156"/>
      <c r="F8" s="1" t="s">
        <v>12</v>
      </c>
      <c r="G8" s="203">
        <v>45749</v>
      </c>
      <c r="H8" s="204"/>
      <c r="I8" s="204"/>
      <c r="J8" s="204"/>
      <c r="K8" s="205"/>
      <c r="R8" s="2"/>
      <c r="S8" s="206" t="s">
        <v>7</v>
      </c>
      <c r="T8" s="207"/>
      <c r="U8" s="208">
        <f>+AJ14+AJ24+AJ34+AJ44+AJ54+AJ64+AJ74+AJ84+AJ94+AJ112+AJ122+AJ132+AJ142+AJ152+AJ162+AJ172+AJ182+AJ192</f>
        <v>302</v>
      </c>
      <c r="V8" s="209"/>
      <c r="W8" s="210">
        <f>+AJ17+AJ27+AJ37+AJ47+AJ57+AJ67+AJ77+AJ87+AJ97+AJ115+AJ125+AJ135+AJ145+AJ155+AJ165+AJ175+AJ185+AJ195</f>
        <v>89</v>
      </c>
      <c r="X8" s="211"/>
      <c r="Y8" s="171">
        <f>+W8/U8</f>
        <v>0.29470198675496689</v>
      </c>
      <c r="Z8" s="172"/>
      <c r="AA8" s="173"/>
      <c r="AC8" s="74"/>
      <c r="AD8" s="74"/>
      <c r="AE8" s="74"/>
      <c r="AF8" s="74"/>
      <c r="AG8" s="74"/>
      <c r="AL8" s="17"/>
    </row>
    <row r="9" spans="1:39" ht="13.5" customHeight="1" thickBot="1">
      <c r="B9" s="158" t="s">
        <v>17</v>
      </c>
      <c r="C9" s="158"/>
      <c r="D9" s="158"/>
      <c r="E9" s="158"/>
      <c r="F9" s="1" t="s">
        <v>12</v>
      </c>
      <c r="G9" s="202">
        <v>46112</v>
      </c>
      <c r="H9" s="202"/>
      <c r="I9" s="202"/>
      <c r="J9" s="202"/>
      <c r="K9" s="202"/>
      <c r="L9" s="187" t="s">
        <v>1</v>
      </c>
      <c r="M9" s="187"/>
      <c r="N9" s="187"/>
      <c r="O9" s="1" t="s">
        <v>12</v>
      </c>
      <c r="P9" s="188">
        <f>IF(G8="",(M7-G7),+G9-G8+1)</f>
        <v>364</v>
      </c>
      <c r="Q9" s="188"/>
      <c r="R9" s="188"/>
      <c r="AA9" s="11"/>
      <c r="AC9" s="145" t="s">
        <v>79</v>
      </c>
      <c r="AD9" s="146"/>
      <c r="AE9" s="146"/>
      <c r="AF9" s="146"/>
      <c r="AG9" s="147"/>
      <c r="AH9" s="74"/>
      <c r="AI9" s="75"/>
      <c r="AJ9" s="76"/>
      <c r="AK9" s="2" t="s">
        <v>66</v>
      </c>
      <c r="AL9" s="17"/>
      <c r="AM9" s="2" t="s">
        <v>67</v>
      </c>
    </row>
    <row r="10" spans="1:39" ht="13.5" customHeight="1" thickBot="1">
      <c r="B10" s="72" t="s">
        <v>30</v>
      </c>
      <c r="C10" s="2"/>
      <c r="D10" s="2"/>
      <c r="E10" s="2"/>
      <c r="F10" s="1" t="s">
        <v>12</v>
      </c>
      <c r="G10" s="166" t="str">
        <f>IF(入力フォーム!C8="","",入力フォーム!C8)</f>
        <v>㈱●●建設</v>
      </c>
      <c r="H10" s="166"/>
      <c r="I10" s="166"/>
      <c r="J10" s="166"/>
      <c r="K10" s="166"/>
      <c r="L10" s="166"/>
      <c r="M10" s="166"/>
      <c r="N10" s="166"/>
      <c r="O10" s="166"/>
      <c r="P10" s="166"/>
      <c r="S10" s="161" t="s">
        <v>34</v>
      </c>
      <c r="T10" s="161"/>
      <c r="U10" s="161"/>
      <c r="V10" s="161"/>
      <c r="W10" s="161"/>
      <c r="X10" s="161"/>
      <c r="Y10" s="161" t="s">
        <v>38</v>
      </c>
      <c r="Z10" s="161"/>
      <c r="AA10" s="161"/>
      <c r="AB10" s="39" t="str">
        <f>IF(Y10="無","",IF(AND(Y10="有",OR(Y11="",Y11="無")),IF(AJ12+AJ22+AJ32+AJ42+AJ52+AJ62+AJ72+AJ82+AJ92+AJ110+AJ120+AJ130+AJ140+AJ150+AJ160+AJ170+AJ180+AJ190&gt;=3,"OK","NG"),IF(AND(Y10="有",Y11="有"),IF(AJ12+AJ22+AJ32+AJ42+AJ52+AJ62+AJ72+AJ82+AJ92+AJ110+AJ120+AJ130+AJ140+AJ150+AJ160+AJ170+AJ180+AJ190&gt;=9,"OK","NG"),"")))</f>
        <v>OK</v>
      </c>
      <c r="AC10" s="176" t="s">
        <v>0</v>
      </c>
      <c r="AD10" s="177"/>
      <c r="AE10" s="176" t="str">
        <f>IF(OR(AB10="NG",AB11="NG"),"エラー",IF(Y7&gt;=0.285,"達成","未達成"))</f>
        <v>達成</v>
      </c>
      <c r="AF10" s="196"/>
      <c r="AG10" s="177"/>
      <c r="AK10" s="76">
        <f>COUNTIF(AK11:AK197,"未達成")</f>
        <v>0</v>
      </c>
      <c r="AM10" s="76">
        <f>COUNTIF(AM11:AM197,"未達成")</f>
        <v>0</v>
      </c>
    </row>
    <row r="11" spans="1:39" ht="13.5" customHeight="1" thickBot="1">
      <c r="A11" s="71" t="s">
        <v>20</v>
      </c>
      <c r="B11" s="21">
        <f>C13</f>
        <v>45749</v>
      </c>
      <c r="C11" s="2" t="s">
        <v>19</v>
      </c>
      <c r="D11" s="2"/>
      <c r="E11" s="150" t="s">
        <v>65</v>
      </c>
      <c r="F11" s="150"/>
      <c r="G11" s="151">
        <f>+COUNTIF(C14:AG14,"土")+COUNTIF(C14:AG14,"日")</f>
        <v>8</v>
      </c>
      <c r="H11" s="151"/>
      <c r="S11" s="161" t="s">
        <v>35</v>
      </c>
      <c r="T11" s="161"/>
      <c r="U11" s="161"/>
      <c r="V11" s="161"/>
      <c r="W11" s="161"/>
      <c r="X11" s="161"/>
      <c r="Y11" s="161" t="s">
        <v>38</v>
      </c>
      <c r="Z11" s="161"/>
      <c r="AA11" s="161"/>
      <c r="AB11" s="39" t="str">
        <f>IF(Y11="無","",IF(AND(Y11="有",OR(Y10="",Y10="無")),IF(AJ12+AJ22+AJ32+AJ42+AJ52+AJ62+AJ72+AJ82+AJ92+AJ110+AJ120+AJ130+AJ140+AJ150+AJ160+AJ170+AJ180+AJ190&gt;=6,"OK","NG"),IF(AND(Y11="有",Y10="有"),IF(AJ12+AJ22+AJ32+AJ42+AJ52+AJ62+AJ72+AJ82+AJ92+AJ110+AJ120+AJ130+AJ140+AJ150+AJ160+AJ170+AJ180+AJ190&gt;=9,"OK","NG"),"")))</f>
        <v>OK</v>
      </c>
      <c r="AC11" s="178" t="s">
        <v>36</v>
      </c>
      <c r="AD11" s="179"/>
      <c r="AE11" s="178" t="str">
        <f>IF(OR(AB10="NG",AB11="NG"),"エラー",IF(Y8&gt;=0.285,"達成","未達成"))</f>
        <v>達成</v>
      </c>
      <c r="AF11" s="195"/>
      <c r="AG11" s="179"/>
      <c r="AI11" s="79" t="s">
        <v>66</v>
      </c>
      <c r="AJ11" s="80" t="str">
        <f>IF(OR(AJ13&lt;7,AJ13=0)," ",IF(OR(AJ16&gt;=0.285,AJ15&gt;=G11),"達成","未達成"))</f>
        <v>達成</v>
      </c>
      <c r="AK11" s="81" t="str">
        <f>AJ11</f>
        <v>達成</v>
      </c>
    </row>
    <row r="12" spans="1:39" ht="13.5" customHeight="1">
      <c r="B12" s="21"/>
      <c r="C12" s="31">
        <f>IF(C13="","",MONTH(C13))</f>
        <v>4</v>
      </c>
      <c r="D12" s="31">
        <f t="shared" ref="D12:AG12" si="0">IF(D13="","",MONTH(D13))</f>
        <v>4</v>
      </c>
      <c r="E12" s="31">
        <f t="shared" si="0"/>
        <v>4</v>
      </c>
      <c r="F12" s="31">
        <f t="shared" si="0"/>
        <v>4</v>
      </c>
      <c r="G12" s="31">
        <f t="shared" si="0"/>
        <v>4</v>
      </c>
      <c r="H12" s="31">
        <f t="shared" si="0"/>
        <v>4</v>
      </c>
      <c r="I12" s="31">
        <f t="shared" si="0"/>
        <v>4</v>
      </c>
      <c r="J12" s="31">
        <f t="shared" si="0"/>
        <v>4</v>
      </c>
      <c r="K12" s="31">
        <f t="shared" si="0"/>
        <v>4</v>
      </c>
      <c r="L12" s="31">
        <f t="shared" si="0"/>
        <v>4</v>
      </c>
      <c r="M12" s="31">
        <f t="shared" si="0"/>
        <v>4</v>
      </c>
      <c r="N12" s="31">
        <f t="shared" si="0"/>
        <v>4</v>
      </c>
      <c r="O12" s="31">
        <f t="shared" si="0"/>
        <v>4</v>
      </c>
      <c r="P12" s="31">
        <f t="shared" si="0"/>
        <v>4</v>
      </c>
      <c r="Q12" s="31">
        <f t="shared" si="0"/>
        <v>4</v>
      </c>
      <c r="R12" s="31">
        <f t="shared" si="0"/>
        <v>4</v>
      </c>
      <c r="S12" s="31">
        <f t="shared" si="0"/>
        <v>4</v>
      </c>
      <c r="T12" s="31">
        <f t="shared" si="0"/>
        <v>4</v>
      </c>
      <c r="U12" s="31">
        <f t="shared" si="0"/>
        <v>4</v>
      </c>
      <c r="V12" s="31">
        <f t="shared" si="0"/>
        <v>4</v>
      </c>
      <c r="W12" s="31">
        <f t="shared" si="0"/>
        <v>4</v>
      </c>
      <c r="X12" s="31">
        <f t="shared" si="0"/>
        <v>4</v>
      </c>
      <c r="Y12" s="31">
        <f t="shared" si="0"/>
        <v>4</v>
      </c>
      <c r="Z12" s="31">
        <f t="shared" si="0"/>
        <v>4</v>
      </c>
      <c r="AA12" s="31">
        <f t="shared" si="0"/>
        <v>4</v>
      </c>
      <c r="AB12" s="31">
        <f t="shared" si="0"/>
        <v>4</v>
      </c>
      <c r="AC12" s="31">
        <f t="shared" si="0"/>
        <v>4</v>
      </c>
      <c r="AD12" s="31">
        <f t="shared" si="0"/>
        <v>4</v>
      </c>
      <c r="AE12" s="31">
        <f t="shared" si="0"/>
        <v>4</v>
      </c>
      <c r="AF12" s="31" t="str">
        <f t="shared" si="0"/>
        <v/>
      </c>
      <c r="AG12" s="31" t="str">
        <f t="shared" si="0"/>
        <v/>
      </c>
      <c r="AI12" s="41" t="s">
        <v>15</v>
      </c>
      <c r="AJ12" s="42">
        <f>+COUNTIF(C15:AG16,"夏季休暇")+COUNTIF(C15:AG16,"年末年始")</f>
        <v>0</v>
      </c>
    </row>
    <row r="13" spans="1:39">
      <c r="B13" s="3" t="s">
        <v>11</v>
      </c>
      <c r="C13" s="33">
        <f>IF(G8=G7,G8+1,G8)</f>
        <v>45749</v>
      </c>
      <c r="D13" s="15">
        <f>IF(C13="","",IF($G$9&lt;(C13+1),"",IF(MONTH(+C13+1)=C12,C13+1,"")))</f>
        <v>45750</v>
      </c>
      <c r="E13" s="15">
        <f t="shared" ref="E13:AG13" si="1">IF(D13="","",IF($G$9&lt;(D13+1),"",IF(MONTH(+D13+1)=D12,D13+1,"")))</f>
        <v>45751</v>
      </c>
      <c r="F13" s="15">
        <f t="shared" si="1"/>
        <v>45752</v>
      </c>
      <c r="G13" s="15">
        <f t="shared" si="1"/>
        <v>45753</v>
      </c>
      <c r="H13" s="15">
        <f t="shared" si="1"/>
        <v>45754</v>
      </c>
      <c r="I13" s="15">
        <f t="shared" si="1"/>
        <v>45755</v>
      </c>
      <c r="J13" s="15">
        <f t="shared" si="1"/>
        <v>45756</v>
      </c>
      <c r="K13" s="15">
        <f t="shared" si="1"/>
        <v>45757</v>
      </c>
      <c r="L13" s="15">
        <f t="shared" si="1"/>
        <v>45758</v>
      </c>
      <c r="M13" s="15">
        <f t="shared" si="1"/>
        <v>45759</v>
      </c>
      <c r="N13" s="15">
        <f t="shared" si="1"/>
        <v>45760</v>
      </c>
      <c r="O13" s="15">
        <f t="shared" si="1"/>
        <v>45761</v>
      </c>
      <c r="P13" s="15">
        <f t="shared" si="1"/>
        <v>45762</v>
      </c>
      <c r="Q13" s="15">
        <f t="shared" si="1"/>
        <v>45763</v>
      </c>
      <c r="R13" s="15">
        <f t="shared" si="1"/>
        <v>45764</v>
      </c>
      <c r="S13" s="15">
        <f t="shared" si="1"/>
        <v>45765</v>
      </c>
      <c r="T13" s="15">
        <f t="shared" si="1"/>
        <v>45766</v>
      </c>
      <c r="U13" s="15">
        <f t="shared" si="1"/>
        <v>45767</v>
      </c>
      <c r="V13" s="15">
        <f t="shared" si="1"/>
        <v>45768</v>
      </c>
      <c r="W13" s="15">
        <f t="shared" si="1"/>
        <v>45769</v>
      </c>
      <c r="X13" s="15">
        <f t="shared" si="1"/>
        <v>45770</v>
      </c>
      <c r="Y13" s="15">
        <f t="shared" si="1"/>
        <v>45771</v>
      </c>
      <c r="Z13" s="15">
        <f t="shared" si="1"/>
        <v>45772</v>
      </c>
      <c r="AA13" s="15">
        <f t="shared" si="1"/>
        <v>45773</v>
      </c>
      <c r="AB13" s="15">
        <f t="shared" si="1"/>
        <v>45774</v>
      </c>
      <c r="AC13" s="15">
        <f t="shared" si="1"/>
        <v>45775</v>
      </c>
      <c r="AD13" s="15">
        <f t="shared" si="1"/>
        <v>45776</v>
      </c>
      <c r="AE13" s="15">
        <f t="shared" si="1"/>
        <v>45777</v>
      </c>
      <c r="AF13" s="15" t="str">
        <f t="shared" si="1"/>
        <v/>
      </c>
      <c r="AG13" s="32" t="str">
        <f t="shared" si="1"/>
        <v/>
      </c>
      <c r="AH13" s="4"/>
      <c r="AI13" s="20" t="s">
        <v>60</v>
      </c>
      <c r="AJ13" s="70">
        <f>COUNT(C13:AG13)-AJ12</f>
        <v>29</v>
      </c>
    </row>
    <row r="14" spans="1:39">
      <c r="B14" s="5" t="s">
        <v>5</v>
      </c>
      <c r="C14" s="30" t="str">
        <f>IF(C13="","",TEXT(WEEKDAY(+C13),"aaa"))</f>
        <v>水</v>
      </c>
      <c r="D14" s="30" t="str">
        <f t="shared" ref="D14:AG14" si="2">IF(D13="","",TEXT(WEEKDAY(+D13),"aaa"))</f>
        <v>木</v>
      </c>
      <c r="E14" s="30" t="str">
        <f t="shared" si="2"/>
        <v>金</v>
      </c>
      <c r="F14" s="30" t="str">
        <f t="shared" si="2"/>
        <v>土</v>
      </c>
      <c r="G14" s="30" t="str">
        <f t="shared" si="2"/>
        <v>日</v>
      </c>
      <c r="H14" s="30" t="str">
        <f t="shared" si="2"/>
        <v>月</v>
      </c>
      <c r="I14" s="30" t="str">
        <f t="shared" si="2"/>
        <v>火</v>
      </c>
      <c r="J14" s="30" t="str">
        <f t="shared" si="2"/>
        <v>水</v>
      </c>
      <c r="K14" s="30" t="str">
        <f t="shared" si="2"/>
        <v>木</v>
      </c>
      <c r="L14" s="30" t="str">
        <f t="shared" si="2"/>
        <v>金</v>
      </c>
      <c r="M14" s="30" t="str">
        <f t="shared" si="2"/>
        <v>土</v>
      </c>
      <c r="N14" s="30" t="str">
        <f t="shared" si="2"/>
        <v>日</v>
      </c>
      <c r="O14" s="30" t="str">
        <f t="shared" si="2"/>
        <v>月</v>
      </c>
      <c r="P14" s="30" t="str">
        <f t="shared" si="2"/>
        <v>火</v>
      </c>
      <c r="Q14" s="30" t="str">
        <f t="shared" si="2"/>
        <v>水</v>
      </c>
      <c r="R14" s="30" t="str">
        <f t="shared" si="2"/>
        <v>木</v>
      </c>
      <c r="S14" s="30" t="str">
        <f t="shared" si="2"/>
        <v>金</v>
      </c>
      <c r="T14" s="30" t="str">
        <f t="shared" si="2"/>
        <v>土</v>
      </c>
      <c r="U14" s="30" t="str">
        <f t="shared" si="2"/>
        <v>日</v>
      </c>
      <c r="V14" s="30" t="str">
        <f t="shared" si="2"/>
        <v>月</v>
      </c>
      <c r="W14" s="30" t="str">
        <f t="shared" si="2"/>
        <v>火</v>
      </c>
      <c r="X14" s="30" t="str">
        <f t="shared" si="2"/>
        <v>水</v>
      </c>
      <c r="Y14" s="30" t="str">
        <f t="shared" si="2"/>
        <v>木</v>
      </c>
      <c r="Z14" s="30" t="str">
        <f t="shared" si="2"/>
        <v>金</v>
      </c>
      <c r="AA14" s="30" t="str">
        <f t="shared" si="2"/>
        <v>土</v>
      </c>
      <c r="AB14" s="30" t="str">
        <f t="shared" si="2"/>
        <v>日</v>
      </c>
      <c r="AC14" s="30" t="str">
        <f t="shared" si="2"/>
        <v>月</v>
      </c>
      <c r="AD14" s="30" t="str">
        <f t="shared" si="2"/>
        <v>火</v>
      </c>
      <c r="AE14" s="30" t="str">
        <f t="shared" si="2"/>
        <v>水</v>
      </c>
      <c r="AF14" s="30" t="str">
        <f t="shared" si="2"/>
        <v/>
      </c>
      <c r="AG14" s="29" t="str">
        <f t="shared" si="2"/>
        <v/>
      </c>
      <c r="AH14" s="7"/>
      <c r="AI14" s="20" t="s">
        <v>61</v>
      </c>
      <c r="AJ14" s="12">
        <f>COUNT(C13:AG13)-AJ12-COUNTIF(C17:AG18,"一時中止")-COUNTIF(C17:AG18,"その他")</f>
        <v>29</v>
      </c>
    </row>
    <row r="15" spans="1:39" ht="13.5" customHeight="1">
      <c r="B15" s="184" t="s">
        <v>0</v>
      </c>
      <c r="C15" s="189"/>
      <c r="D15" s="154"/>
      <c r="E15" s="154"/>
      <c r="F15" s="154"/>
      <c r="G15" s="154" t="s">
        <v>8</v>
      </c>
      <c r="H15" s="154"/>
      <c r="I15" s="154"/>
      <c r="J15" s="154"/>
      <c r="K15" s="154"/>
      <c r="L15" s="154"/>
      <c r="M15" s="154"/>
      <c r="N15" s="154" t="s">
        <v>8</v>
      </c>
      <c r="O15" s="154"/>
      <c r="P15" s="154"/>
      <c r="Q15" s="154"/>
      <c r="R15" s="154"/>
      <c r="S15" s="154"/>
      <c r="T15" s="154"/>
      <c r="U15" s="154" t="s">
        <v>8</v>
      </c>
      <c r="V15" s="154"/>
      <c r="W15" s="154"/>
      <c r="X15" s="154"/>
      <c r="Y15" s="154"/>
      <c r="Z15" s="154"/>
      <c r="AA15" s="154" t="s">
        <v>8</v>
      </c>
      <c r="AB15" s="154" t="s">
        <v>8</v>
      </c>
      <c r="AC15" s="154" t="s">
        <v>8</v>
      </c>
      <c r="AD15" s="154" t="s">
        <v>8</v>
      </c>
      <c r="AE15" s="154" t="s">
        <v>8</v>
      </c>
      <c r="AF15" s="154"/>
      <c r="AG15" s="155"/>
      <c r="AH15" s="7"/>
      <c r="AI15" s="20" t="s">
        <v>6</v>
      </c>
      <c r="AJ15" s="6">
        <f>IF(AJ14=0,0,+COUNTIF(C15:AG16,"休"))</f>
        <v>8</v>
      </c>
    </row>
    <row r="16" spans="1:39" ht="13.5" customHeight="1">
      <c r="B16" s="185"/>
      <c r="C16" s="189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5"/>
      <c r="AH16" s="7"/>
      <c r="AI16" s="20" t="s">
        <v>9</v>
      </c>
      <c r="AJ16" s="8">
        <f>IF(AJ13=0,0,+AJ15/AJ13)</f>
        <v>0.27586206896551724</v>
      </c>
    </row>
    <row r="17" spans="1:39" ht="13.5" customHeight="1">
      <c r="B17" s="180" t="s">
        <v>7</v>
      </c>
      <c r="C17" s="182"/>
      <c r="D17" s="152"/>
      <c r="E17" s="152"/>
      <c r="F17" s="152"/>
      <c r="G17" s="152" t="s">
        <v>8</v>
      </c>
      <c r="H17" s="152"/>
      <c r="I17" s="152"/>
      <c r="J17" s="152"/>
      <c r="K17" s="152"/>
      <c r="L17" s="152"/>
      <c r="M17" s="152"/>
      <c r="N17" s="152" t="s">
        <v>8</v>
      </c>
      <c r="O17" s="152"/>
      <c r="P17" s="152"/>
      <c r="Q17" s="152"/>
      <c r="R17" s="152"/>
      <c r="S17" s="152"/>
      <c r="T17" s="152"/>
      <c r="U17" s="152"/>
      <c r="V17" s="152"/>
      <c r="W17" s="152" t="s">
        <v>52</v>
      </c>
      <c r="X17" s="152"/>
      <c r="Y17" s="152"/>
      <c r="Z17" s="152"/>
      <c r="AA17" s="152" t="s">
        <v>8</v>
      </c>
      <c r="AB17" s="152" t="s">
        <v>8</v>
      </c>
      <c r="AC17" s="152" t="s">
        <v>8</v>
      </c>
      <c r="AD17" s="152" t="s">
        <v>8</v>
      </c>
      <c r="AE17" s="152" t="s">
        <v>8</v>
      </c>
      <c r="AF17" s="152"/>
      <c r="AG17" s="174"/>
      <c r="AH17" s="7"/>
      <c r="AI17" s="20" t="s">
        <v>10</v>
      </c>
      <c r="AJ17" s="6">
        <f>IF(AJ14=0,0,+COUNTIF(C17:AG18,"休")+COUNTIF(C17:AG18,"振替休暇")+COUNTIF(C17:AG18,"雨"))</f>
        <v>8</v>
      </c>
    </row>
    <row r="18" spans="1:39">
      <c r="B18" s="181"/>
      <c r="C18" s="18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75"/>
      <c r="AH18" s="7"/>
      <c r="AI18" s="20" t="s">
        <v>4</v>
      </c>
      <c r="AJ18" s="8">
        <f>IF(AJ14=0,0,+AJ17/AJ14)</f>
        <v>0.27586206896551724</v>
      </c>
    </row>
    <row r="19" spans="1:39">
      <c r="B19" s="73" t="str">
        <f>IF($Y$10="無","",IF($AE$10="エラー","※工期内で夏季休暇を３日設定してください",""))</f>
        <v/>
      </c>
      <c r="C19" s="40"/>
      <c r="D19" s="40"/>
      <c r="E19" s="40"/>
      <c r="F19" s="40"/>
      <c r="G19" s="40"/>
      <c r="H19" s="40"/>
      <c r="I19" s="40"/>
      <c r="J19" s="40"/>
      <c r="K19" s="40"/>
      <c r="L19" s="73" t="str">
        <f>IF($Y$11="無","",IF($AE$10="エラー","※年末年始を6日設定してください",""))</f>
        <v/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7"/>
      <c r="AI19" s="66" t="s">
        <v>59</v>
      </c>
      <c r="AJ19" s="67" t="str">
        <f>IF(OR(AJ14&lt;7,AJ14=0)," ",IF(OR(AJ18&gt;=0.285,AJ17&gt;=G11),"達成","未達成"))</f>
        <v>達成</v>
      </c>
      <c r="AM19" s="81" t="str">
        <f>AJ19</f>
        <v>達成</v>
      </c>
    </row>
    <row r="20" spans="1:39" ht="3.75" customHeight="1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7"/>
      <c r="AI20" s="65"/>
      <c r="AJ20" s="13"/>
    </row>
    <row r="21" spans="1:39" ht="13.5" customHeight="1">
      <c r="A21" s="71" t="s">
        <v>20</v>
      </c>
      <c r="B21" s="21">
        <f>C23</f>
        <v>45778</v>
      </c>
      <c r="C21" s="2" t="s">
        <v>19</v>
      </c>
      <c r="D21" s="2"/>
      <c r="E21" s="150" t="s">
        <v>65</v>
      </c>
      <c r="F21" s="150"/>
      <c r="G21" s="151">
        <f>+COUNTIF(C24:AG24,"土")+COUNTIF(C24:AG24,"日")</f>
        <v>9</v>
      </c>
      <c r="H21" s="151"/>
      <c r="W21" s="7"/>
      <c r="X21" s="7"/>
      <c r="Y21" s="7"/>
      <c r="Z21" s="7"/>
      <c r="AA21" s="7"/>
      <c r="AB21" s="7"/>
      <c r="AC21" s="7"/>
      <c r="AD21" s="7"/>
      <c r="AE21" s="7"/>
      <c r="AI21" s="79" t="s">
        <v>66</v>
      </c>
      <c r="AJ21" s="80" t="str">
        <f>IF(OR(AJ23&lt;7,AJ23=0)," ",IF(OR(AJ26&gt;=0.285,AJ25&gt;=G21),"達成","未達成"))</f>
        <v>達成</v>
      </c>
      <c r="AK21" s="81" t="str">
        <f>AJ21</f>
        <v>達成</v>
      </c>
    </row>
    <row r="22" spans="1:39" ht="13.5" customHeight="1">
      <c r="B22" s="21"/>
      <c r="C22" s="31">
        <f>IF(C23="","",MONTH(C23))</f>
        <v>5</v>
      </c>
      <c r="D22" s="31">
        <f t="shared" ref="D22:AG22" si="3">IF(D23="","",MONTH(D23))</f>
        <v>5</v>
      </c>
      <c r="E22" s="31">
        <f t="shared" si="3"/>
        <v>5</v>
      </c>
      <c r="F22" s="31">
        <f t="shared" si="3"/>
        <v>5</v>
      </c>
      <c r="G22" s="31">
        <f t="shared" si="3"/>
        <v>5</v>
      </c>
      <c r="H22" s="31">
        <f t="shared" si="3"/>
        <v>5</v>
      </c>
      <c r="I22" s="31">
        <f t="shared" si="3"/>
        <v>5</v>
      </c>
      <c r="J22" s="31">
        <f t="shared" si="3"/>
        <v>5</v>
      </c>
      <c r="K22" s="31">
        <f t="shared" si="3"/>
        <v>5</v>
      </c>
      <c r="L22" s="31">
        <f t="shared" si="3"/>
        <v>5</v>
      </c>
      <c r="M22" s="31">
        <f t="shared" si="3"/>
        <v>5</v>
      </c>
      <c r="N22" s="31">
        <f t="shared" si="3"/>
        <v>5</v>
      </c>
      <c r="O22" s="31">
        <f t="shared" si="3"/>
        <v>5</v>
      </c>
      <c r="P22" s="31">
        <f t="shared" si="3"/>
        <v>5</v>
      </c>
      <c r="Q22" s="31">
        <f t="shared" si="3"/>
        <v>5</v>
      </c>
      <c r="R22" s="31">
        <f t="shared" si="3"/>
        <v>5</v>
      </c>
      <c r="S22" s="31">
        <f t="shared" si="3"/>
        <v>5</v>
      </c>
      <c r="T22" s="31">
        <f t="shared" si="3"/>
        <v>5</v>
      </c>
      <c r="U22" s="31">
        <f t="shared" si="3"/>
        <v>5</v>
      </c>
      <c r="V22" s="31">
        <f t="shared" si="3"/>
        <v>5</v>
      </c>
      <c r="W22" s="31">
        <f t="shared" si="3"/>
        <v>5</v>
      </c>
      <c r="X22" s="31">
        <f t="shared" si="3"/>
        <v>5</v>
      </c>
      <c r="Y22" s="31">
        <f t="shared" si="3"/>
        <v>5</v>
      </c>
      <c r="Z22" s="31">
        <f t="shared" si="3"/>
        <v>5</v>
      </c>
      <c r="AA22" s="31">
        <f t="shared" si="3"/>
        <v>5</v>
      </c>
      <c r="AB22" s="31">
        <f t="shared" si="3"/>
        <v>5</v>
      </c>
      <c r="AC22" s="31">
        <f t="shared" si="3"/>
        <v>5</v>
      </c>
      <c r="AD22" s="31">
        <f t="shared" si="3"/>
        <v>5</v>
      </c>
      <c r="AE22" s="31">
        <f t="shared" si="3"/>
        <v>5</v>
      </c>
      <c r="AF22" s="31">
        <f t="shared" si="3"/>
        <v>5</v>
      </c>
      <c r="AG22" s="31">
        <f t="shared" si="3"/>
        <v>5</v>
      </c>
      <c r="AI22" s="41" t="s">
        <v>15</v>
      </c>
      <c r="AJ22" s="42">
        <f>+COUNTIF(C25:AG26,"夏季休暇")+COUNTIF(C25:AG26,"年末年始")</f>
        <v>0</v>
      </c>
    </row>
    <row r="23" spans="1:39">
      <c r="B23" s="18" t="s">
        <v>11</v>
      </c>
      <c r="C23" s="33">
        <f>IF(G9&lt;DATE(YEAR(C13),MONTH(C13)+1,1),"",DATE(YEAR(C13),MONTH(C13)+1,1))</f>
        <v>45778</v>
      </c>
      <c r="D23" s="15">
        <f>IF(C23="","",IF($G$9&lt;(C23+1),"",IF(MONTH(+C23+1)=C22,C23+1,"")))</f>
        <v>45779</v>
      </c>
      <c r="E23" s="15">
        <f t="shared" ref="E23:AG23" si="4">IF(D23="","",IF($G$9&lt;(D23+1),"",IF(MONTH(+D23+1)=D22,D23+1,"")))</f>
        <v>45780</v>
      </c>
      <c r="F23" s="15">
        <f t="shared" si="4"/>
        <v>45781</v>
      </c>
      <c r="G23" s="15">
        <f t="shared" si="4"/>
        <v>45782</v>
      </c>
      <c r="H23" s="15">
        <f t="shared" si="4"/>
        <v>45783</v>
      </c>
      <c r="I23" s="15">
        <f t="shared" si="4"/>
        <v>45784</v>
      </c>
      <c r="J23" s="15">
        <f t="shared" si="4"/>
        <v>45785</v>
      </c>
      <c r="K23" s="15">
        <f t="shared" si="4"/>
        <v>45786</v>
      </c>
      <c r="L23" s="15">
        <f t="shared" si="4"/>
        <v>45787</v>
      </c>
      <c r="M23" s="15">
        <f t="shared" si="4"/>
        <v>45788</v>
      </c>
      <c r="N23" s="15">
        <f t="shared" si="4"/>
        <v>45789</v>
      </c>
      <c r="O23" s="15">
        <f t="shared" si="4"/>
        <v>45790</v>
      </c>
      <c r="P23" s="15">
        <f t="shared" si="4"/>
        <v>45791</v>
      </c>
      <c r="Q23" s="15">
        <f t="shared" si="4"/>
        <v>45792</v>
      </c>
      <c r="R23" s="15">
        <f t="shared" si="4"/>
        <v>45793</v>
      </c>
      <c r="S23" s="15">
        <f t="shared" si="4"/>
        <v>45794</v>
      </c>
      <c r="T23" s="15">
        <f t="shared" si="4"/>
        <v>45795</v>
      </c>
      <c r="U23" s="15">
        <f t="shared" si="4"/>
        <v>45796</v>
      </c>
      <c r="V23" s="15">
        <f t="shared" si="4"/>
        <v>45797</v>
      </c>
      <c r="W23" s="15">
        <f t="shared" si="4"/>
        <v>45798</v>
      </c>
      <c r="X23" s="15">
        <f t="shared" si="4"/>
        <v>45799</v>
      </c>
      <c r="Y23" s="15">
        <f t="shared" si="4"/>
        <v>45800</v>
      </c>
      <c r="Z23" s="15">
        <f t="shared" si="4"/>
        <v>45801</v>
      </c>
      <c r="AA23" s="15">
        <f t="shared" si="4"/>
        <v>45802</v>
      </c>
      <c r="AB23" s="15">
        <f t="shared" si="4"/>
        <v>45803</v>
      </c>
      <c r="AC23" s="15">
        <f t="shared" si="4"/>
        <v>45804</v>
      </c>
      <c r="AD23" s="15">
        <f t="shared" si="4"/>
        <v>45805</v>
      </c>
      <c r="AE23" s="15">
        <f t="shared" si="4"/>
        <v>45806</v>
      </c>
      <c r="AF23" s="15">
        <f t="shared" si="4"/>
        <v>45807</v>
      </c>
      <c r="AG23" s="32">
        <f t="shared" si="4"/>
        <v>45808</v>
      </c>
      <c r="AH23" s="4"/>
      <c r="AI23" s="20" t="s">
        <v>60</v>
      </c>
      <c r="AJ23" s="70">
        <f>COUNT(C23:AG23)-AJ22</f>
        <v>31</v>
      </c>
    </row>
    <row r="24" spans="1:39">
      <c r="B24" s="19" t="s">
        <v>5</v>
      </c>
      <c r="C24" s="30" t="str">
        <f>IF(C23="","",TEXT(WEEKDAY(+C23),"aaa"))</f>
        <v>木</v>
      </c>
      <c r="D24" s="30" t="str">
        <f t="shared" ref="D24:AG24" si="5">IF(D23="","",TEXT(WEEKDAY(+D23),"aaa"))</f>
        <v>金</v>
      </c>
      <c r="E24" s="30" t="str">
        <f t="shared" si="5"/>
        <v>土</v>
      </c>
      <c r="F24" s="30" t="str">
        <f t="shared" si="5"/>
        <v>日</v>
      </c>
      <c r="G24" s="30" t="str">
        <f t="shared" si="5"/>
        <v>月</v>
      </c>
      <c r="H24" s="30" t="str">
        <f t="shared" si="5"/>
        <v>火</v>
      </c>
      <c r="I24" s="30" t="str">
        <f t="shared" si="5"/>
        <v>水</v>
      </c>
      <c r="J24" s="30" t="str">
        <f t="shared" si="5"/>
        <v>木</v>
      </c>
      <c r="K24" s="30" t="str">
        <f t="shared" si="5"/>
        <v>金</v>
      </c>
      <c r="L24" s="30" t="str">
        <f t="shared" si="5"/>
        <v>土</v>
      </c>
      <c r="M24" s="30" t="str">
        <f t="shared" si="5"/>
        <v>日</v>
      </c>
      <c r="N24" s="30" t="str">
        <f t="shared" si="5"/>
        <v>月</v>
      </c>
      <c r="O24" s="30" t="str">
        <f t="shared" si="5"/>
        <v>火</v>
      </c>
      <c r="P24" s="30" t="str">
        <f t="shared" si="5"/>
        <v>水</v>
      </c>
      <c r="Q24" s="30" t="str">
        <f t="shared" si="5"/>
        <v>木</v>
      </c>
      <c r="R24" s="30" t="str">
        <f t="shared" si="5"/>
        <v>金</v>
      </c>
      <c r="S24" s="30" t="str">
        <f t="shared" si="5"/>
        <v>土</v>
      </c>
      <c r="T24" s="30" t="str">
        <f t="shared" si="5"/>
        <v>日</v>
      </c>
      <c r="U24" s="30" t="str">
        <f t="shared" si="5"/>
        <v>月</v>
      </c>
      <c r="V24" s="30" t="str">
        <f t="shared" si="5"/>
        <v>火</v>
      </c>
      <c r="W24" s="30" t="str">
        <f t="shared" si="5"/>
        <v>水</v>
      </c>
      <c r="X24" s="30" t="str">
        <f t="shared" si="5"/>
        <v>木</v>
      </c>
      <c r="Y24" s="30" t="str">
        <f t="shared" si="5"/>
        <v>金</v>
      </c>
      <c r="Z24" s="30" t="str">
        <f t="shared" si="5"/>
        <v>土</v>
      </c>
      <c r="AA24" s="30" t="str">
        <f t="shared" si="5"/>
        <v>日</v>
      </c>
      <c r="AB24" s="30" t="str">
        <f t="shared" si="5"/>
        <v>月</v>
      </c>
      <c r="AC24" s="30" t="str">
        <f t="shared" si="5"/>
        <v>火</v>
      </c>
      <c r="AD24" s="30" t="str">
        <f t="shared" si="5"/>
        <v>水</v>
      </c>
      <c r="AE24" s="30" t="str">
        <f t="shared" si="5"/>
        <v>木</v>
      </c>
      <c r="AF24" s="30" t="str">
        <f t="shared" si="5"/>
        <v>金</v>
      </c>
      <c r="AG24" s="29" t="str">
        <f t="shared" si="5"/>
        <v>土</v>
      </c>
      <c r="AH24" s="7"/>
      <c r="AI24" s="20" t="s">
        <v>61</v>
      </c>
      <c r="AJ24" s="12">
        <f>COUNT(C23:AG23)-AJ22-COUNTIF(C27:AG28,"一時中止")-COUNTIF(C27:AG28,"その他")</f>
        <v>31</v>
      </c>
    </row>
    <row r="25" spans="1:39" ht="13.5" customHeight="1">
      <c r="B25" s="184" t="s">
        <v>0</v>
      </c>
      <c r="C25" s="189" t="s">
        <v>8</v>
      </c>
      <c r="D25" s="154" t="s">
        <v>8</v>
      </c>
      <c r="E25" s="154" t="s">
        <v>8</v>
      </c>
      <c r="F25" s="154" t="s">
        <v>8</v>
      </c>
      <c r="G25" s="154" t="s">
        <v>8</v>
      </c>
      <c r="H25" s="154"/>
      <c r="I25" s="154"/>
      <c r="J25" s="154"/>
      <c r="K25" s="154"/>
      <c r="L25" s="154"/>
      <c r="M25" s="154" t="s">
        <v>8</v>
      </c>
      <c r="N25" s="154"/>
      <c r="O25" s="154"/>
      <c r="P25" s="154"/>
      <c r="Q25" s="154"/>
      <c r="R25" s="154"/>
      <c r="S25" s="154"/>
      <c r="T25" s="154" t="s">
        <v>8</v>
      </c>
      <c r="U25" s="154"/>
      <c r="V25" s="154"/>
      <c r="W25" s="154"/>
      <c r="X25" s="154"/>
      <c r="Y25" s="154"/>
      <c r="Z25" s="154"/>
      <c r="AA25" s="154" t="s">
        <v>8</v>
      </c>
      <c r="AB25" s="154"/>
      <c r="AC25" s="154"/>
      <c r="AD25" s="154"/>
      <c r="AE25" s="154"/>
      <c r="AF25" s="154"/>
      <c r="AG25" s="155" t="s">
        <v>8</v>
      </c>
      <c r="AH25" s="7"/>
      <c r="AI25" s="20" t="s">
        <v>6</v>
      </c>
      <c r="AJ25" s="6">
        <f>IF(AJ24=0,0,+COUNTIF(C25:AG26,"休"))</f>
        <v>9</v>
      </c>
    </row>
    <row r="26" spans="1:39" ht="13.5" customHeight="1">
      <c r="B26" s="185"/>
      <c r="C26" s="189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5"/>
      <c r="AH26" s="7"/>
      <c r="AI26" s="20" t="s">
        <v>9</v>
      </c>
      <c r="AJ26" s="8">
        <f>IF(AJ23=0,0,+AJ25/AJ23)</f>
        <v>0.29032258064516131</v>
      </c>
    </row>
    <row r="27" spans="1:39" ht="13.5" customHeight="1">
      <c r="B27" s="180" t="s">
        <v>7</v>
      </c>
      <c r="C27" s="182" t="s">
        <v>8</v>
      </c>
      <c r="D27" s="152" t="s">
        <v>8</v>
      </c>
      <c r="E27" s="152" t="s">
        <v>8</v>
      </c>
      <c r="F27" s="152" t="s">
        <v>8</v>
      </c>
      <c r="G27" s="152" t="s">
        <v>8</v>
      </c>
      <c r="H27" s="152"/>
      <c r="I27" s="152"/>
      <c r="J27" s="152"/>
      <c r="K27" s="152"/>
      <c r="L27" s="152"/>
      <c r="M27" s="152" t="s">
        <v>8</v>
      </c>
      <c r="N27" s="152"/>
      <c r="O27" s="152"/>
      <c r="P27" s="152"/>
      <c r="Q27" s="152"/>
      <c r="R27" s="152"/>
      <c r="S27" s="152"/>
      <c r="T27" s="152" t="s">
        <v>8</v>
      </c>
      <c r="U27" s="152"/>
      <c r="V27" s="152"/>
      <c r="W27" s="152"/>
      <c r="X27" s="152"/>
      <c r="Y27" s="152"/>
      <c r="Z27" s="152"/>
      <c r="AA27" s="152" t="s">
        <v>8</v>
      </c>
      <c r="AB27" s="152"/>
      <c r="AC27" s="152"/>
      <c r="AD27" s="152"/>
      <c r="AE27" s="152"/>
      <c r="AF27" s="152"/>
      <c r="AG27" s="174" t="s">
        <v>8</v>
      </c>
      <c r="AH27" s="7"/>
      <c r="AI27" s="20" t="s">
        <v>10</v>
      </c>
      <c r="AJ27" s="6">
        <f>IF(AJ24=0,0,+COUNTIF(C27:AG28,"休")+COUNTIF(C27:AG28,"振替休暇")+COUNTIF(C27:AG28,"雨"))</f>
        <v>9</v>
      </c>
    </row>
    <row r="28" spans="1:39">
      <c r="B28" s="181"/>
      <c r="C28" s="18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75"/>
      <c r="AH28" s="7"/>
      <c r="AI28" s="20" t="s">
        <v>4</v>
      </c>
      <c r="AJ28" s="8">
        <f>IF(AJ24=0,0,+AJ27/AJ24)</f>
        <v>0.29032258064516131</v>
      </c>
    </row>
    <row r="29" spans="1:39">
      <c r="B29" s="73" t="str">
        <f>IF($Y$10="無","",IF($AE$10="エラー","※工期内で夏季休暇を３日設定してください",""))</f>
        <v/>
      </c>
      <c r="C29" s="40"/>
      <c r="D29" s="40"/>
      <c r="E29" s="40"/>
      <c r="F29" s="40"/>
      <c r="G29" s="40"/>
      <c r="H29" s="40"/>
      <c r="I29" s="40"/>
      <c r="J29" s="40"/>
      <c r="K29" s="40"/>
      <c r="L29" s="73" t="str">
        <f>IF($Y$11="無","",IF($AE$10="エラー","※年末年始を6日設定してください",""))</f>
        <v/>
      </c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7"/>
      <c r="AI29" s="66" t="s">
        <v>59</v>
      </c>
      <c r="AJ29" s="67" t="str">
        <f>IF(OR(AJ24&lt;7,AJ24=0)," ",IF(OR(AJ28&gt;=0.285,AJ27&gt;=G21),"達成","未達成"))</f>
        <v>達成</v>
      </c>
      <c r="AM29" s="81" t="str">
        <f>AJ29</f>
        <v>達成</v>
      </c>
    </row>
    <row r="30" spans="1:39" ht="5.25" customHeight="1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7"/>
      <c r="AI30" s="68"/>
      <c r="AJ30" s="69"/>
    </row>
    <row r="31" spans="1:39" ht="13.5" customHeight="1">
      <c r="A31" s="71" t="s">
        <v>20</v>
      </c>
      <c r="B31" s="21">
        <f>C33</f>
        <v>45809</v>
      </c>
      <c r="C31" s="2" t="s">
        <v>19</v>
      </c>
      <c r="D31" s="2"/>
      <c r="E31" s="150" t="s">
        <v>65</v>
      </c>
      <c r="F31" s="150"/>
      <c r="G31" s="151">
        <f>+COUNTIF(C34:AG34,"土")+COUNTIF(C34:AG34,"日")</f>
        <v>9</v>
      </c>
      <c r="H31" s="151"/>
      <c r="W31" s="7"/>
      <c r="X31" s="7"/>
      <c r="Y31" s="7"/>
      <c r="Z31" s="7"/>
      <c r="AA31" s="7"/>
      <c r="AB31" s="7"/>
      <c r="AC31" s="7"/>
      <c r="AD31" s="7"/>
      <c r="AE31" s="7"/>
      <c r="AI31" s="79" t="s">
        <v>66</v>
      </c>
      <c r="AJ31" s="80" t="str">
        <f>IF(OR(AJ33&lt;7,AJ33=0)," ",IF(OR(AJ36&gt;=0.285,AJ35&gt;=G31),"達成","未達成"))</f>
        <v>達成</v>
      </c>
      <c r="AK31" s="81" t="str">
        <f>AJ31</f>
        <v>達成</v>
      </c>
    </row>
    <row r="32" spans="1:39" ht="13.5" customHeight="1">
      <c r="B32" s="21"/>
      <c r="C32" s="31">
        <f>IF(C33="","",MONTH(C33))</f>
        <v>6</v>
      </c>
      <c r="D32" s="31">
        <f t="shared" ref="D32:AG32" si="6">IF(D33="","",MONTH(D33))</f>
        <v>6</v>
      </c>
      <c r="E32" s="31">
        <f t="shared" si="6"/>
        <v>6</v>
      </c>
      <c r="F32" s="31">
        <f t="shared" si="6"/>
        <v>6</v>
      </c>
      <c r="G32" s="31">
        <f t="shared" si="6"/>
        <v>6</v>
      </c>
      <c r="H32" s="31">
        <f t="shared" si="6"/>
        <v>6</v>
      </c>
      <c r="I32" s="31">
        <f t="shared" si="6"/>
        <v>6</v>
      </c>
      <c r="J32" s="31">
        <f t="shared" si="6"/>
        <v>6</v>
      </c>
      <c r="K32" s="31">
        <f t="shared" si="6"/>
        <v>6</v>
      </c>
      <c r="L32" s="31">
        <f t="shared" si="6"/>
        <v>6</v>
      </c>
      <c r="M32" s="31">
        <f t="shared" si="6"/>
        <v>6</v>
      </c>
      <c r="N32" s="31">
        <f t="shared" si="6"/>
        <v>6</v>
      </c>
      <c r="O32" s="31">
        <f t="shared" si="6"/>
        <v>6</v>
      </c>
      <c r="P32" s="31">
        <f t="shared" si="6"/>
        <v>6</v>
      </c>
      <c r="Q32" s="31">
        <f t="shared" si="6"/>
        <v>6</v>
      </c>
      <c r="R32" s="31">
        <f t="shared" si="6"/>
        <v>6</v>
      </c>
      <c r="S32" s="31">
        <f t="shared" si="6"/>
        <v>6</v>
      </c>
      <c r="T32" s="31">
        <f t="shared" si="6"/>
        <v>6</v>
      </c>
      <c r="U32" s="31">
        <f t="shared" si="6"/>
        <v>6</v>
      </c>
      <c r="V32" s="31">
        <f t="shared" si="6"/>
        <v>6</v>
      </c>
      <c r="W32" s="31">
        <f t="shared" si="6"/>
        <v>6</v>
      </c>
      <c r="X32" s="31">
        <f t="shared" si="6"/>
        <v>6</v>
      </c>
      <c r="Y32" s="31">
        <f t="shared" si="6"/>
        <v>6</v>
      </c>
      <c r="Z32" s="31">
        <f t="shared" si="6"/>
        <v>6</v>
      </c>
      <c r="AA32" s="31">
        <f t="shared" si="6"/>
        <v>6</v>
      </c>
      <c r="AB32" s="31">
        <f t="shared" si="6"/>
        <v>6</v>
      </c>
      <c r="AC32" s="31">
        <f t="shared" si="6"/>
        <v>6</v>
      </c>
      <c r="AD32" s="31">
        <f t="shared" si="6"/>
        <v>6</v>
      </c>
      <c r="AE32" s="31">
        <f t="shared" si="6"/>
        <v>6</v>
      </c>
      <c r="AF32" s="31">
        <f t="shared" si="6"/>
        <v>6</v>
      </c>
      <c r="AG32" s="31" t="str">
        <f t="shared" si="6"/>
        <v/>
      </c>
      <c r="AI32" s="41" t="s">
        <v>15</v>
      </c>
      <c r="AJ32" s="42">
        <f>+COUNTIF(C35:AG36,"夏季休暇")+COUNTIF(C35:AG36,"年末年始")</f>
        <v>0</v>
      </c>
    </row>
    <row r="33" spans="1:39">
      <c r="B33" s="3" t="s">
        <v>11</v>
      </c>
      <c r="C33" s="33">
        <f>IF(G9&lt;DATE(YEAR(C13),MONTH(C13)+2,1),"",DATE(YEAR(C13),MONTH(C13)+2,1))</f>
        <v>45809</v>
      </c>
      <c r="D33" s="15">
        <f>IF(C33="","",IF($G$9&lt;(C33+1),"",IF(MONTH(+C33+1)=C32,C33+1,"")))</f>
        <v>45810</v>
      </c>
      <c r="E33" s="15">
        <f t="shared" ref="E33:AG33" si="7">IF(D33="","",IF($G$9&lt;(D33+1),"",IF(MONTH(+D33+1)=D32,D33+1,"")))</f>
        <v>45811</v>
      </c>
      <c r="F33" s="15">
        <f t="shared" si="7"/>
        <v>45812</v>
      </c>
      <c r="G33" s="15">
        <f t="shared" si="7"/>
        <v>45813</v>
      </c>
      <c r="H33" s="15">
        <f t="shared" si="7"/>
        <v>45814</v>
      </c>
      <c r="I33" s="15">
        <f t="shared" si="7"/>
        <v>45815</v>
      </c>
      <c r="J33" s="15">
        <f t="shared" si="7"/>
        <v>45816</v>
      </c>
      <c r="K33" s="15">
        <f t="shared" si="7"/>
        <v>45817</v>
      </c>
      <c r="L33" s="15">
        <f t="shared" si="7"/>
        <v>45818</v>
      </c>
      <c r="M33" s="15">
        <f t="shared" si="7"/>
        <v>45819</v>
      </c>
      <c r="N33" s="15">
        <f t="shared" si="7"/>
        <v>45820</v>
      </c>
      <c r="O33" s="15">
        <f t="shared" si="7"/>
        <v>45821</v>
      </c>
      <c r="P33" s="15">
        <f t="shared" si="7"/>
        <v>45822</v>
      </c>
      <c r="Q33" s="15">
        <f t="shared" si="7"/>
        <v>45823</v>
      </c>
      <c r="R33" s="15">
        <f t="shared" si="7"/>
        <v>45824</v>
      </c>
      <c r="S33" s="15">
        <f t="shared" si="7"/>
        <v>45825</v>
      </c>
      <c r="T33" s="15">
        <f t="shared" si="7"/>
        <v>45826</v>
      </c>
      <c r="U33" s="15">
        <f t="shared" si="7"/>
        <v>45827</v>
      </c>
      <c r="V33" s="15">
        <f t="shared" si="7"/>
        <v>45828</v>
      </c>
      <c r="W33" s="15">
        <f t="shared" si="7"/>
        <v>45829</v>
      </c>
      <c r="X33" s="15">
        <f t="shared" si="7"/>
        <v>45830</v>
      </c>
      <c r="Y33" s="15">
        <f t="shared" si="7"/>
        <v>45831</v>
      </c>
      <c r="Z33" s="15">
        <f t="shared" si="7"/>
        <v>45832</v>
      </c>
      <c r="AA33" s="15">
        <f t="shared" si="7"/>
        <v>45833</v>
      </c>
      <c r="AB33" s="15">
        <f t="shared" si="7"/>
        <v>45834</v>
      </c>
      <c r="AC33" s="15">
        <f t="shared" si="7"/>
        <v>45835</v>
      </c>
      <c r="AD33" s="15">
        <f t="shared" si="7"/>
        <v>45836</v>
      </c>
      <c r="AE33" s="15">
        <f t="shared" si="7"/>
        <v>45837</v>
      </c>
      <c r="AF33" s="15">
        <f t="shared" si="7"/>
        <v>45838</v>
      </c>
      <c r="AG33" s="32" t="str">
        <f t="shared" si="7"/>
        <v/>
      </c>
      <c r="AH33" s="4"/>
      <c r="AI33" s="20" t="s">
        <v>60</v>
      </c>
      <c r="AJ33" s="70">
        <f>COUNT(C33:AG33)-AJ32</f>
        <v>30</v>
      </c>
    </row>
    <row r="34" spans="1:39">
      <c r="B34" s="5" t="s">
        <v>5</v>
      </c>
      <c r="C34" s="30" t="str">
        <f>IF(C33="","",TEXT(WEEKDAY(+C33),"aaa"))</f>
        <v>日</v>
      </c>
      <c r="D34" s="30" t="str">
        <f t="shared" ref="D34:AG34" si="8">IF(D33="","",TEXT(WEEKDAY(+D33),"aaa"))</f>
        <v>月</v>
      </c>
      <c r="E34" s="30" t="str">
        <f t="shared" si="8"/>
        <v>火</v>
      </c>
      <c r="F34" s="30" t="str">
        <f t="shared" si="8"/>
        <v>水</v>
      </c>
      <c r="G34" s="30" t="str">
        <f t="shared" si="8"/>
        <v>木</v>
      </c>
      <c r="H34" s="30" t="str">
        <f t="shared" si="8"/>
        <v>金</v>
      </c>
      <c r="I34" s="30" t="str">
        <f t="shared" si="8"/>
        <v>土</v>
      </c>
      <c r="J34" s="30" t="str">
        <f t="shared" si="8"/>
        <v>日</v>
      </c>
      <c r="K34" s="30" t="str">
        <f t="shared" si="8"/>
        <v>月</v>
      </c>
      <c r="L34" s="30" t="str">
        <f t="shared" si="8"/>
        <v>火</v>
      </c>
      <c r="M34" s="30" t="str">
        <f t="shared" si="8"/>
        <v>水</v>
      </c>
      <c r="N34" s="30" t="str">
        <f t="shared" si="8"/>
        <v>木</v>
      </c>
      <c r="O34" s="30" t="str">
        <f t="shared" si="8"/>
        <v>金</v>
      </c>
      <c r="P34" s="30" t="str">
        <f t="shared" si="8"/>
        <v>土</v>
      </c>
      <c r="Q34" s="30" t="str">
        <f t="shared" si="8"/>
        <v>日</v>
      </c>
      <c r="R34" s="30" t="str">
        <f t="shared" si="8"/>
        <v>月</v>
      </c>
      <c r="S34" s="30" t="str">
        <f t="shared" si="8"/>
        <v>火</v>
      </c>
      <c r="T34" s="30" t="str">
        <f t="shared" si="8"/>
        <v>水</v>
      </c>
      <c r="U34" s="30" t="str">
        <f t="shared" si="8"/>
        <v>木</v>
      </c>
      <c r="V34" s="30" t="str">
        <f t="shared" si="8"/>
        <v>金</v>
      </c>
      <c r="W34" s="30" t="str">
        <f t="shared" si="8"/>
        <v>土</v>
      </c>
      <c r="X34" s="30" t="str">
        <f t="shared" si="8"/>
        <v>日</v>
      </c>
      <c r="Y34" s="30" t="str">
        <f t="shared" si="8"/>
        <v>月</v>
      </c>
      <c r="Z34" s="30" t="str">
        <f t="shared" si="8"/>
        <v>火</v>
      </c>
      <c r="AA34" s="30" t="str">
        <f t="shared" si="8"/>
        <v>水</v>
      </c>
      <c r="AB34" s="30" t="str">
        <f t="shared" si="8"/>
        <v>木</v>
      </c>
      <c r="AC34" s="30" t="str">
        <f t="shared" si="8"/>
        <v>金</v>
      </c>
      <c r="AD34" s="30" t="str">
        <f t="shared" si="8"/>
        <v>土</v>
      </c>
      <c r="AE34" s="30" t="str">
        <f t="shared" si="8"/>
        <v>日</v>
      </c>
      <c r="AF34" s="30" t="str">
        <f t="shared" si="8"/>
        <v>月</v>
      </c>
      <c r="AG34" s="29" t="str">
        <f t="shared" si="8"/>
        <v/>
      </c>
      <c r="AH34" s="7"/>
      <c r="AI34" s="20" t="s">
        <v>61</v>
      </c>
      <c r="AJ34" s="12">
        <f>COUNT(C33:AG33)-AJ32-COUNTIF(C37:AG38,"一時中止")-COUNTIF(C37:AG38,"その他")</f>
        <v>5</v>
      </c>
    </row>
    <row r="35" spans="1:39" ht="13.5" customHeight="1">
      <c r="B35" s="184" t="s">
        <v>0</v>
      </c>
      <c r="C35" s="189" t="s">
        <v>8</v>
      </c>
      <c r="D35" s="154"/>
      <c r="E35" s="154"/>
      <c r="F35" s="154"/>
      <c r="G35" s="154"/>
      <c r="H35" s="154"/>
      <c r="I35" s="154" t="s">
        <v>8</v>
      </c>
      <c r="J35" s="154" t="s">
        <v>8</v>
      </c>
      <c r="K35" s="154"/>
      <c r="L35" s="154"/>
      <c r="M35" s="154"/>
      <c r="N35" s="154" t="s">
        <v>8</v>
      </c>
      <c r="O35" s="154"/>
      <c r="P35" s="154" t="s">
        <v>8</v>
      </c>
      <c r="Q35" s="154" t="s">
        <v>8</v>
      </c>
      <c r="R35" s="154"/>
      <c r="S35" s="154"/>
      <c r="T35" s="154"/>
      <c r="U35" s="154" t="s">
        <v>8</v>
      </c>
      <c r="V35" s="154"/>
      <c r="W35" s="154"/>
      <c r="X35" s="154"/>
      <c r="Y35" s="154"/>
      <c r="Z35" s="154"/>
      <c r="AA35" s="154"/>
      <c r="AB35" s="154"/>
      <c r="AC35" s="154"/>
      <c r="AD35" s="154" t="s">
        <v>8</v>
      </c>
      <c r="AE35" s="154" t="s">
        <v>8</v>
      </c>
      <c r="AF35" s="154"/>
      <c r="AG35" s="155"/>
      <c r="AH35" s="7"/>
      <c r="AI35" s="20" t="s">
        <v>6</v>
      </c>
      <c r="AJ35" s="6">
        <f>IF(AJ34=0,0,+COUNTIF(C35:AG36,"休"))</f>
        <v>9</v>
      </c>
    </row>
    <row r="36" spans="1:39" ht="13.5" customHeight="1">
      <c r="B36" s="185"/>
      <c r="C36" s="189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5"/>
      <c r="AH36" s="7"/>
      <c r="AI36" s="20" t="s">
        <v>9</v>
      </c>
      <c r="AJ36" s="8">
        <f>IF(AJ33=0,0,+AJ35/AJ33)</f>
        <v>0.3</v>
      </c>
    </row>
    <row r="37" spans="1:39" ht="13.5" customHeight="1">
      <c r="B37" s="180" t="s">
        <v>7</v>
      </c>
      <c r="C37" s="182" t="s">
        <v>8</v>
      </c>
      <c r="D37" s="152"/>
      <c r="E37" s="152"/>
      <c r="F37" s="152"/>
      <c r="G37" s="152"/>
      <c r="H37" s="152" t="s">
        <v>58</v>
      </c>
      <c r="I37" s="152" t="s">
        <v>58</v>
      </c>
      <c r="J37" s="152" t="s">
        <v>58</v>
      </c>
      <c r="K37" s="152" t="s">
        <v>58</v>
      </c>
      <c r="L37" s="152" t="s">
        <v>58</v>
      </c>
      <c r="M37" s="152" t="s">
        <v>58</v>
      </c>
      <c r="N37" s="152" t="s">
        <v>58</v>
      </c>
      <c r="O37" s="152" t="s">
        <v>58</v>
      </c>
      <c r="P37" s="152" t="s">
        <v>58</v>
      </c>
      <c r="Q37" s="152" t="s">
        <v>58</v>
      </c>
      <c r="R37" s="152" t="s">
        <v>58</v>
      </c>
      <c r="S37" s="152" t="s">
        <v>58</v>
      </c>
      <c r="T37" s="152" t="s">
        <v>58</v>
      </c>
      <c r="U37" s="152" t="s">
        <v>58</v>
      </c>
      <c r="V37" s="152" t="s">
        <v>58</v>
      </c>
      <c r="W37" s="152" t="s">
        <v>58</v>
      </c>
      <c r="X37" s="152" t="s">
        <v>58</v>
      </c>
      <c r="Y37" s="152" t="s">
        <v>58</v>
      </c>
      <c r="Z37" s="152" t="s">
        <v>58</v>
      </c>
      <c r="AA37" s="152" t="s">
        <v>58</v>
      </c>
      <c r="AB37" s="152" t="s">
        <v>58</v>
      </c>
      <c r="AC37" s="152" t="s">
        <v>58</v>
      </c>
      <c r="AD37" s="152" t="s">
        <v>58</v>
      </c>
      <c r="AE37" s="152" t="s">
        <v>58</v>
      </c>
      <c r="AF37" s="152" t="s">
        <v>58</v>
      </c>
      <c r="AG37" s="174"/>
      <c r="AH37" s="7"/>
      <c r="AI37" s="20" t="s">
        <v>10</v>
      </c>
      <c r="AJ37" s="6">
        <f>IF(AJ34=0,0,+COUNTIF(C37:AG38,"休")+COUNTIF(C37:AG38,"振替休暇")+COUNTIF(C37:AG38,"雨"))</f>
        <v>1</v>
      </c>
    </row>
    <row r="38" spans="1:39">
      <c r="B38" s="181"/>
      <c r="C38" s="18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75"/>
      <c r="AH38" s="7"/>
      <c r="AI38" s="20" t="s">
        <v>4</v>
      </c>
      <c r="AJ38" s="8">
        <f>IF(AJ34=0,0,+AJ37/AJ34)</f>
        <v>0.2</v>
      </c>
    </row>
    <row r="39" spans="1:39">
      <c r="B39" s="73" t="str">
        <f>IF($Y$10="無","",IF($AE$10="エラー","※工期内で夏季休暇を3日設定してください",""))</f>
        <v/>
      </c>
      <c r="C39" s="40"/>
      <c r="D39" s="40"/>
      <c r="E39" s="40"/>
      <c r="F39" s="40"/>
      <c r="G39" s="40"/>
      <c r="H39" s="40"/>
      <c r="I39" s="40"/>
      <c r="J39" s="40"/>
      <c r="K39" s="40"/>
      <c r="L39" s="73" t="str">
        <f>IF($Y$11="無","",IF($AE$10="エラー","※年末年始を6日設定してください",""))</f>
        <v/>
      </c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7"/>
      <c r="AI39" s="66" t="s">
        <v>59</v>
      </c>
      <c r="AJ39" s="67" t="str">
        <f>IF(OR(AJ34&lt;7,AJ34=0)," ",IF(OR(AJ38&gt;=0.285,AJ37&gt;=G31),"達成","未達成"))</f>
        <v xml:space="preserve"> </v>
      </c>
      <c r="AM39" s="81" t="str">
        <f>AJ39</f>
        <v xml:space="preserve"> </v>
      </c>
    </row>
    <row r="40" spans="1:39" ht="5.25" customHeight="1"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7"/>
      <c r="AI40" s="68"/>
      <c r="AJ40" s="69"/>
    </row>
    <row r="41" spans="1:39" ht="13.5" customHeight="1">
      <c r="A41" s="71" t="s">
        <v>20</v>
      </c>
      <c r="B41" s="21">
        <f>C43</f>
        <v>45839</v>
      </c>
      <c r="C41" s="2" t="s">
        <v>19</v>
      </c>
      <c r="D41" s="2"/>
      <c r="E41" s="150" t="s">
        <v>65</v>
      </c>
      <c r="F41" s="150"/>
      <c r="G41" s="151">
        <f>+COUNTIF(C44:AG44,"土")+COUNTIF(C44:AG44,"日")</f>
        <v>8</v>
      </c>
      <c r="H41" s="151"/>
      <c r="W41" s="7"/>
      <c r="X41" s="7"/>
      <c r="Y41" s="7"/>
      <c r="Z41" s="7"/>
      <c r="AA41" s="7"/>
      <c r="AB41" s="7"/>
      <c r="AC41" s="7"/>
      <c r="AD41" s="7"/>
      <c r="AE41" s="7"/>
      <c r="AI41" s="79" t="s">
        <v>66</v>
      </c>
      <c r="AJ41" s="80" t="str">
        <f>IF(OR(AJ43&lt;7,AJ43=0)," ",IF(OR(AJ46&gt;=0.285,AJ45&gt;=G41),"達成","未達成"))</f>
        <v>達成</v>
      </c>
      <c r="AK41" s="81" t="str">
        <f>AJ41</f>
        <v>達成</v>
      </c>
    </row>
    <row r="42" spans="1:39" ht="13.5" customHeight="1">
      <c r="B42" s="21"/>
      <c r="C42" s="31">
        <f>IF(C43="","",MONTH(C43))</f>
        <v>7</v>
      </c>
      <c r="D42" s="31">
        <f t="shared" ref="D42:AG42" si="9">IF(D43="","",MONTH(D43))</f>
        <v>7</v>
      </c>
      <c r="E42" s="31">
        <f t="shared" si="9"/>
        <v>7</v>
      </c>
      <c r="F42" s="31">
        <f t="shared" si="9"/>
        <v>7</v>
      </c>
      <c r="G42" s="31">
        <f t="shared" si="9"/>
        <v>7</v>
      </c>
      <c r="H42" s="31">
        <f t="shared" si="9"/>
        <v>7</v>
      </c>
      <c r="I42" s="31">
        <f t="shared" si="9"/>
        <v>7</v>
      </c>
      <c r="J42" s="31">
        <f t="shared" si="9"/>
        <v>7</v>
      </c>
      <c r="K42" s="31">
        <f t="shared" si="9"/>
        <v>7</v>
      </c>
      <c r="L42" s="31">
        <f t="shared" si="9"/>
        <v>7</v>
      </c>
      <c r="M42" s="31">
        <f t="shared" si="9"/>
        <v>7</v>
      </c>
      <c r="N42" s="31">
        <f t="shared" si="9"/>
        <v>7</v>
      </c>
      <c r="O42" s="31">
        <f t="shared" si="9"/>
        <v>7</v>
      </c>
      <c r="P42" s="31">
        <f t="shared" si="9"/>
        <v>7</v>
      </c>
      <c r="Q42" s="31">
        <f t="shared" si="9"/>
        <v>7</v>
      </c>
      <c r="R42" s="31">
        <f t="shared" si="9"/>
        <v>7</v>
      </c>
      <c r="S42" s="31">
        <f t="shared" si="9"/>
        <v>7</v>
      </c>
      <c r="T42" s="31">
        <f t="shared" si="9"/>
        <v>7</v>
      </c>
      <c r="U42" s="31">
        <f t="shared" si="9"/>
        <v>7</v>
      </c>
      <c r="V42" s="31">
        <f t="shared" si="9"/>
        <v>7</v>
      </c>
      <c r="W42" s="31">
        <f t="shared" si="9"/>
        <v>7</v>
      </c>
      <c r="X42" s="31">
        <f t="shared" si="9"/>
        <v>7</v>
      </c>
      <c r="Y42" s="31">
        <f t="shared" si="9"/>
        <v>7</v>
      </c>
      <c r="Z42" s="31">
        <f t="shared" si="9"/>
        <v>7</v>
      </c>
      <c r="AA42" s="31">
        <f t="shared" si="9"/>
        <v>7</v>
      </c>
      <c r="AB42" s="31">
        <f t="shared" si="9"/>
        <v>7</v>
      </c>
      <c r="AC42" s="31">
        <f t="shared" si="9"/>
        <v>7</v>
      </c>
      <c r="AD42" s="31">
        <f t="shared" si="9"/>
        <v>7</v>
      </c>
      <c r="AE42" s="31">
        <f t="shared" si="9"/>
        <v>7</v>
      </c>
      <c r="AF42" s="31">
        <f t="shared" si="9"/>
        <v>7</v>
      </c>
      <c r="AG42" s="31">
        <f t="shared" si="9"/>
        <v>7</v>
      </c>
      <c r="AI42" s="41" t="s">
        <v>15</v>
      </c>
      <c r="AJ42" s="42">
        <f>+COUNTIF(C45:AG46,"夏季休暇")+COUNTIF(C45:AG46,"年末年始")</f>
        <v>0</v>
      </c>
    </row>
    <row r="43" spans="1:39">
      <c r="B43" s="18" t="s">
        <v>11</v>
      </c>
      <c r="C43" s="33">
        <f>IF(G9&lt;DATE(YEAR(C13),MONTH(C13)+3,1),"",DATE(YEAR(C13),MONTH(C13)+3,1))</f>
        <v>45839</v>
      </c>
      <c r="D43" s="15">
        <f>IF(C43="","",IF($G$9&lt;(C43+1),"",IF(MONTH(+C43+1)=C42,C43+1,"")))</f>
        <v>45840</v>
      </c>
      <c r="E43" s="15">
        <f t="shared" ref="E43:AG43" si="10">IF(D43="","",IF($G$9&lt;(D43+1),"",IF(MONTH(+D43+1)=D42,D43+1,"")))</f>
        <v>45841</v>
      </c>
      <c r="F43" s="15">
        <f t="shared" si="10"/>
        <v>45842</v>
      </c>
      <c r="G43" s="15">
        <f t="shared" si="10"/>
        <v>45843</v>
      </c>
      <c r="H43" s="15">
        <f t="shared" si="10"/>
        <v>45844</v>
      </c>
      <c r="I43" s="15">
        <f t="shared" si="10"/>
        <v>45845</v>
      </c>
      <c r="J43" s="15">
        <f t="shared" si="10"/>
        <v>45846</v>
      </c>
      <c r="K43" s="15">
        <f t="shared" si="10"/>
        <v>45847</v>
      </c>
      <c r="L43" s="15">
        <f t="shared" si="10"/>
        <v>45848</v>
      </c>
      <c r="M43" s="15">
        <f t="shared" si="10"/>
        <v>45849</v>
      </c>
      <c r="N43" s="15">
        <f t="shared" si="10"/>
        <v>45850</v>
      </c>
      <c r="O43" s="15">
        <f t="shared" si="10"/>
        <v>45851</v>
      </c>
      <c r="P43" s="15">
        <f t="shared" si="10"/>
        <v>45852</v>
      </c>
      <c r="Q43" s="15">
        <f t="shared" si="10"/>
        <v>45853</v>
      </c>
      <c r="R43" s="15">
        <f t="shared" si="10"/>
        <v>45854</v>
      </c>
      <c r="S43" s="15">
        <f t="shared" si="10"/>
        <v>45855</v>
      </c>
      <c r="T43" s="15">
        <f t="shared" si="10"/>
        <v>45856</v>
      </c>
      <c r="U43" s="15">
        <f t="shared" si="10"/>
        <v>45857</v>
      </c>
      <c r="V43" s="15">
        <f t="shared" si="10"/>
        <v>45858</v>
      </c>
      <c r="W43" s="15">
        <f t="shared" si="10"/>
        <v>45859</v>
      </c>
      <c r="X43" s="15">
        <f t="shared" si="10"/>
        <v>45860</v>
      </c>
      <c r="Y43" s="15">
        <f t="shared" si="10"/>
        <v>45861</v>
      </c>
      <c r="Z43" s="15">
        <f t="shared" si="10"/>
        <v>45862</v>
      </c>
      <c r="AA43" s="15">
        <f t="shared" si="10"/>
        <v>45863</v>
      </c>
      <c r="AB43" s="15">
        <f t="shared" si="10"/>
        <v>45864</v>
      </c>
      <c r="AC43" s="15">
        <f t="shared" si="10"/>
        <v>45865</v>
      </c>
      <c r="AD43" s="15">
        <f t="shared" si="10"/>
        <v>45866</v>
      </c>
      <c r="AE43" s="15">
        <f t="shared" si="10"/>
        <v>45867</v>
      </c>
      <c r="AF43" s="15">
        <f t="shared" si="10"/>
        <v>45868</v>
      </c>
      <c r="AG43" s="32">
        <f t="shared" si="10"/>
        <v>45869</v>
      </c>
      <c r="AH43" s="4"/>
      <c r="AI43" s="20" t="s">
        <v>60</v>
      </c>
      <c r="AJ43" s="70">
        <f>COUNT(C43:AG43)-AJ42</f>
        <v>31</v>
      </c>
    </row>
    <row r="44" spans="1:39">
      <c r="B44" s="19" t="s">
        <v>5</v>
      </c>
      <c r="C44" s="30" t="str">
        <f>IF(C43="","",TEXT(WEEKDAY(+C43),"aaa"))</f>
        <v>火</v>
      </c>
      <c r="D44" s="30" t="str">
        <f t="shared" ref="D44:AG44" si="11">IF(D43="","",TEXT(WEEKDAY(+D43),"aaa"))</f>
        <v>水</v>
      </c>
      <c r="E44" s="30" t="str">
        <f t="shared" si="11"/>
        <v>木</v>
      </c>
      <c r="F44" s="30" t="str">
        <f t="shared" si="11"/>
        <v>金</v>
      </c>
      <c r="G44" s="30" t="str">
        <f t="shared" si="11"/>
        <v>土</v>
      </c>
      <c r="H44" s="30" t="str">
        <f t="shared" si="11"/>
        <v>日</v>
      </c>
      <c r="I44" s="30" t="str">
        <f t="shared" si="11"/>
        <v>月</v>
      </c>
      <c r="J44" s="30" t="str">
        <f t="shared" si="11"/>
        <v>火</v>
      </c>
      <c r="K44" s="30" t="str">
        <f t="shared" si="11"/>
        <v>水</v>
      </c>
      <c r="L44" s="30" t="str">
        <f t="shared" si="11"/>
        <v>木</v>
      </c>
      <c r="M44" s="30" t="str">
        <f t="shared" si="11"/>
        <v>金</v>
      </c>
      <c r="N44" s="30" t="str">
        <f t="shared" si="11"/>
        <v>土</v>
      </c>
      <c r="O44" s="30" t="str">
        <f t="shared" si="11"/>
        <v>日</v>
      </c>
      <c r="P44" s="30" t="str">
        <f t="shared" si="11"/>
        <v>月</v>
      </c>
      <c r="Q44" s="30" t="str">
        <f t="shared" si="11"/>
        <v>火</v>
      </c>
      <c r="R44" s="30" t="str">
        <f t="shared" si="11"/>
        <v>水</v>
      </c>
      <c r="S44" s="30" t="str">
        <f t="shared" si="11"/>
        <v>木</v>
      </c>
      <c r="T44" s="30" t="str">
        <f t="shared" si="11"/>
        <v>金</v>
      </c>
      <c r="U44" s="30" t="str">
        <f t="shared" si="11"/>
        <v>土</v>
      </c>
      <c r="V44" s="30" t="str">
        <f t="shared" si="11"/>
        <v>日</v>
      </c>
      <c r="W44" s="30" t="str">
        <f t="shared" si="11"/>
        <v>月</v>
      </c>
      <c r="X44" s="30" t="str">
        <f t="shared" si="11"/>
        <v>火</v>
      </c>
      <c r="Y44" s="30" t="str">
        <f t="shared" si="11"/>
        <v>水</v>
      </c>
      <c r="Z44" s="30" t="str">
        <f t="shared" si="11"/>
        <v>木</v>
      </c>
      <c r="AA44" s="30" t="str">
        <f t="shared" si="11"/>
        <v>金</v>
      </c>
      <c r="AB44" s="30" t="str">
        <f t="shared" si="11"/>
        <v>土</v>
      </c>
      <c r="AC44" s="30" t="str">
        <f t="shared" si="11"/>
        <v>日</v>
      </c>
      <c r="AD44" s="30" t="str">
        <f t="shared" si="11"/>
        <v>月</v>
      </c>
      <c r="AE44" s="30" t="str">
        <f t="shared" si="11"/>
        <v>火</v>
      </c>
      <c r="AF44" s="30" t="str">
        <f t="shared" si="11"/>
        <v>水</v>
      </c>
      <c r="AG44" s="29" t="str">
        <f t="shared" si="11"/>
        <v>木</v>
      </c>
      <c r="AH44" s="7"/>
      <c r="AI44" s="20" t="s">
        <v>61</v>
      </c>
      <c r="AJ44" s="12">
        <f>COUNT(C43:AG43)-AJ42-COUNTIF(C47:AG48,"一時中止")-COUNTIF(C47:AG48,"その他")</f>
        <v>31</v>
      </c>
    </row>
    <row r="45" spans="1:39" ht="13.5" customHeight="1">
      <c r="B45" s="184" t="s">
        <v>0</v>
      </c>
      <c r="C45" s="189" t="s">
        <v>8</v>
      </c>
      <c r="D45" s="154"/>
      <c r="E45" s="154"/>
      <c r="F45" s="154"/>
      <c r="G45" s="154" t="s">
        <v>8</v>
      </c>
      <c r="H45" s="154" t="s">
        <v>8</v>
      </c>
      <c r="I45" s="154"/>
      <c r="J45" s="154"/>
      <c r="K45" s="154"/>
      <c r="L45" s="154"/>
      <c r="M45" s="154" t="s">
        <v>8</v>
      </c>
      <c r="N45" s="154"/>
      <c r="O45" s="154"/>
      <c r="P45" s="154"/>
      <c r="Q45" s="154" t="s">
        <v>8</v>
      </c>
      <c r="R45" s="154"/>
      <c r="S45" s="154"/>
      <c r="T45" s="154"/>
      <c r="U45" s="154" t="s">
        <v>8</v>
      </c>
      <c r="V45" s="154" t="s">
        <v>8</v>
      </c>
      <c r="W45" s="154"/>
      <c r="X45" s="154"/>
      <c r="Y45" s="154"/>
      <c r="Z45" s="154"/>
      <c r="AA45" s="154"/>
      <c r="AB45" s="154" t="s">
        <v>8</v>
      </c>
      <c r="AC45" s="154" t="s">
        <v>8</v>
      </c>
      <c r="AD45" s="154"/>
      <c r="AE45" s="154"/>
      <c r="AF45" s="154" t="s">
        <v>8</v>
      </c>
      <c r="AG45" s="155"/>
      <c r="AH45" s="7"/>
      <c r="AI45" s="20" t="s">
        <v>6</v>
      </c>
      <c r="AJ45" s="6">
        <f>IF(AJ44=0,0,+COUNTIF(C45:AG46,"休"))</f>
        <v>10</v>
      </c>
    </row>
    <row r="46" spans="1:39" ht="13.5" customHeight="1">
      <c r="B46" s="185"/>
      <c r="C46" s="189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5"/>
      <c r="AH46" s="7"/>
      <c r="AI46" s="20" t="s">
        <v>9</v>
      </c>
      <c r="AJ46" s="8">
        <f>IF(AJ43=0,0,+AJ45/AJ43)</f>
        <v>0.32258064516129031</v>
      </c>
    </row>
    <row r="47" spans="1:39" ht="13.5" customHeight="1">
      <c r="B47" s="180" t="s">
        <v>7</v>
      </c>
      <c r="C47" s="182" t="s">
        <v>8</v>
      </c>
      <c r="D47" s="152" t="s">
        <v>14</v>
      </c>
      <c r="E47" s="152" t="s">
        <v>14</v>
      </c>
      <c r="F47" s="152" t="s">
        <v>14</v>
      </c>
      <c r="G47" s="152"/>
      <c r="H47" s="152"/>
      <c r="I47" s="152"/>
      <c r="J47" s="152"/>
      <c r="K47" s="152" t="s">
        <v>14</v>
      </c>
      <c r="L47" s="152"/>
      <c r="M47" s="152" t="s">
        <v>8</v>
      </c>
      <c r="N47" s="152"/>
      <c r="O47" s="152"/>
      <c r="P47" s="152"/>
      <c r="Q47" s="152" t="s">
        <v>8</v>
      </c>
      <c r="R47" s="152"/>
      <c r="S47" s="152"/>
      <c r="T47" s="152"/>
      <c r="U47" s="152" t="s">
        <v>8</v>
      </c>
      <c r="V47" s="152" t="s">
        <v>8</v>
      </c>
      <c r="W47" s="152"/>
      <c r="X47" s="152"/>
      <c r="Y47" s="152"/>
      <c r="Z47" s="152"/>
      <c r="AA47" s="152"/>
      <c r="AB47" s="152" t="s">
        <v>8</v>
      </c>
      <c r="AC47" s="152"/>
      <c r="AD47" s="152"/>
      <c r="AE47" s="152"/>
      <c r="AF47" s="152"/>
      <c r="AG47" s="174"/>
      <c r="AH47" s="7"/>
      <c r="AI47" s="20" t="s">
        <v>10</v>
      </c>
      <c r="AJ47" s="6">
        <f>IF(AJ44=0,0,+COUNTIF(C47:AG48,"休")+COUNTIF(C47:AG48,"振替休暇")+COUNTIF(C47:AG48,"雨"))</f>
        <v>10</v>
      </c>
    </row>
    <row r="48" spans="1:39">
      <c r="B48" s="181"/>
      <c r="C48" s="18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75"/>
      <c r="AH48" s="7"/>
      <c r="AI48" s="20" t="s">
        <v>4</v>
      </c>
      <c r="AJ48" s="8">
        <f>IF(AJ44=0,0,+AJ47/AJ44)</f>
        <v>0.32258064516129031</v>
      </c>
    </row>
    <row r="49" spans="1:39">
      <c r="B49" s="73" t="str">
        <f>IF($Y$10="無","",IF($AE$10="エラー","※工期内で夏季休暇を3日設定してください",""))</f>
        <v/>
      </c>
      <c r="C49" s="40"/>
      <c r="D49" s="40"/>
      <c r="E49" s="40"/>
      <c r="F49" s="40"/>
      <c r="G49" s="40"/>
      <c r="H49" s="40"/>
      <c r="I49" s="40"/>
      <c r="J49" s="40"/>
      <c r="K49" s="40"/>
      <c r="L49" s="73" t="str">
        <f>IF($Y$11="無","",IF($AE$10="エラー","※年末年始を6日設定してください",""))</f>
        <v/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7"/>
      <c r="AI49" s="66" t="s">
        <v>59</v>
      </c>
      <c r="AJ49" s="67" t="str">
        <f>IF(OR(AJ44&lt;7,AJ44=0)," ",IF(OR(AJ48&gt;=0.285,AJ47&gt;=G41),"達成","未達成"))</f>
        <v>達成</v>
      </c>
      <c r="AM49" s="81" t="str">
        <f>AJ49</f>
        <v>達成</v>
      </c>
    </row>
    <row r="50" spans="1:39"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7"/>
      <c r="AI50" s="68"/>
      <c r="AJ50" s="69"/>
    </row>
    <row r="51" spans="1:39" ht="13.5" customHeight="1">
      <c r="A51" s="71" t="s">
        <v>20</v>
      </c>
      <c r="B51" s="21">
        <f>C53</f>
        <v>45870</v>
      </c>
      <c r="C51" s="2" t="s">
        <v>19</v>
      </c>
      <c r="D51" s="2"/>
      <c r="E51" s="150" t="s">
        <v>65</v>
      </c>
      <c r="F51" s="150"/>
      <c r="G51" s="151">
        <f>+COUNTIF(C54:AG54,"土")+COUNTIF(C54:AG54,"日")</f>
        <v>10</v>
      </c>
      <c r="H51" s="151"/>
      <c r="W51" s="7"/>
      <c r="X51" s="7"/>
      <c r="Y51" s="7"/>
      <c r="Z51" s="7"/>
      <c r="AA51" s="7"/>
      <c r="AB51" s="7"/>
      <c r="AC51" s="7"/>
      <c r="AD51" s="7"/>
      <c r="AE51" s="7"/>
      <c r="AI51" s="79" t="s">
        <v>66</v>
      </c>
      <c r="AJ51" s="80" t="str">
        <f>IF(OR(AJ53&lt;7,AJ53=0)," ",IF(OR(AJ56&gt;=0.285,AJ55&gt;=G51),"達成","未達成"))</f>
        <v>達成</v>
      </c>
      <c r="AK51" s="81" t="str">
        <f>AJ51</f>
        <v>達成</v>
      </c>
    </row>
    <row r="52" spans="1:39" ht="13.5" customHeight="1">
      <c r="B52" s="21"/>
      <c r="C52" s="31">
        <f>IF(C53="","",MONTH(C53))</f>
        <v>8</v>
      </c>
      <c r="D52" s="31">
        <f t="shared" ref="D52:AG52" si="12">IF(D53="","",MONTH(D53))</f>
        <v>8</v>
      </c>
      <c r="E52" s="31">
        <f t="shared" si="12"/>
        <v>8</v>
      </c>
      <c r="F52" s="31">
        <f t="shared" si="12"/>
        <v>8</v>
      </c>
      <c r="G52" s="31">
        <f t="shared" si="12"/>
        <v>8</v>
      </c>
      <c r="H52" s="31">
        <f t="shared" si="12"/>
        <v>8</v>
      </c>
      <c r="I52" s="31">
        <f t="shared" si="12"/>
        <v>8</v>
      </c>
      <c r="J52" s="31">
        <f t="shared" si="12"/>
        <v>8</v>
      </c>
      <c r="K52" s="31">
        <f t="shared" si="12"/>
        <v>8</v>
      </c>
      <c r="L52" s="31">
        <f t="shared" si="12"/>
        <v>8</v>
      </c>
      <c r="M52" s="31">
        <f t="shared" si="12"/>
        <v>8</v>
      </c>
      <c r="N52" s="31">
        <f t="shared" si="12"/>
        <v>8</v>
      </c>
      <c r="O52" s="31">
        <f t="shared" si="12"/>
        <v>8</v>
      </c>
      <c r="P52" s="31">
        <f t="shared" si="12"/>
        <v>8</v>
      </c>
      <c r="Q52" s="31">
        <f t="shared" si="12"/>
        <v>8</v>
      </c>
      <c r="R52" s="31">
        <f t="shared" si="12"/>
        <v>8</v>
      </c>
      <c r="S52" s="31">
        <f t="shared" si="12"/>
        <v>8</v>
      </c>
      <c r="T52" s="31">
        <f t="shared" si="12"/>
        <v>8</v>
      </c>
      <c r="U52" s="31">
        <f t="shared" si="12"/>
        <v>8</v>
      </c>
      <c r="V52" s="31">
        <f t="shared" si="12"/>
        <v>8</v>
      </c>
      <c r="W52" s="31">
        <f t="shared" si="12"/>
        <v>8</v>
      </c>
      <c r="X52" s="31">
        <f t="shared" si="12"/>
        <v>8</v>
      </c>
      <c r="Y52" s="31">
        <f t="shared" si="12"/>
        <v>8</v>
      </c>
      <c r="Z52" s="31">
        <f t="shared" si="12"/>
        <v>8</v>
      </c>
      <c r="AA52" s="31">
        <f t="shared" si="12"/>
        <v>8</v>
      </c>
      <c r="AB52" s="31">
        <f t="shared" si="12"/>
        <v>8</v>
      </c>
      <c r="AC52" s="31">
        <f t="shared" si="12"/>
        <v>8</v>
      </c>
      <c r="AD52" s="31">
        <f t="shared" si="12"/>
        <v>8</v>
      </c>
      <c r="AE52" s="31">
        <f t="shared" si="12"/>
        <v>8</v>
      </c>
      <c r="AF52" s="31">
        <f t="shared" si="12"/>
        <v>8</v>
      </c>
      <c r="AG52" s="31">
        <f t="shared" si="12"/>
        <v>8</v>
      </c>
      <c r="AI52" s="41" t="s">
        <v>15</v>
      </c>
      <c r="AJ52" s="42">
        <f>+COUNTIF(C55:AG56,"夏季休暇")+COUNTIF(C55:AG56,"年末年始")</f>
        <v>3</v>
      </c>
    </row>
    <row r="53" spans="1:39">
      <c r="B53" s="3" t="s">
        <v>11</v>
      </c>
      <c r="C53" s="33">
        <f>IF(G9&lt;DATE(YEAR(C13),MONTH(C13)+4,1),"",DATE(YEAR(C13),MONTH(C13)+4,1))</f>
        <v>45870</v>
      </c>
      <c r="D53" s="15">
        <f>IF(C53="","",IF($G$9&lt;(C53+1),"",IF(MONTH(+C53+1)=C52,C53+1,"")))</f>
        <v>45871</v>
      </c>
      <c r="E53" s="15">
        <f t="shared" ref="E53:AG53" si="13">IF(D53="","",IF($G$9&lt;(D53+1),"",IF(MONTH(+D53+1)=D52,D53+1,"")))</f>
        <v>45872</v>
      </c>
      <c r="F53" s="15">
        <f t="shared" si="13"/>
        <v>45873</v>
      </c>
      <c r="G53" s="15">
        <f t="shared" si="13"/>
        <v>45874</v>
      </c>
      <c r="H53" s="15">
        <f t="shared" si="13"/>
        <v>45875</v>
      </c>
      <c r="I53" s="15">
        <f t="shared" si="13"/>
        <v>45876</v>
      </c>
      <c r="J53" s="15">
        <f t="shared" si="13"/>
        <v>45877</v>
      </c>
      <c r="K53" s="15">
        <f t="shared" si="13"/>
        <v>45878</v>
      </c>
      <c r="L53" s="15">
        <f t="shared" si="13"/>
        <v>45879</v>
      </c>
      <c r="M53" s="15">
        <f t="shared" si="13"/>
        <v>45880</v>
      </c>
      <c r="N53" s="15">
        <f t="shared" si="13"/>
        <v>45881</v>
      </c>
      <c r="O53" s="15">
        <f t="shared" si="13"/>
        <v>45882</v>
      </c>
      <c r="P53" s="15">
        <f t="shared" si="13"/>
        <v>45883</v>
      </c>
      <c r="Q53" s="15">
        <f t="shared" si="13"/>
        <v>45884</v>
      </c>
      <c r="R53" s="15">
        <f t="shared" si="13"/>
        <v>45885</v>
      </c>
      <c r="S53" s="15">
        <f t="shared" si="13"/>
        <v>45886</v>
      </c>
      <c r="T53" s="15">
        <f t="shared" si="13"/>
        <v>45887</v>
      </c>
      <c r="U53" s="15">
        <f t="shared" si="13"/>
        <v>45888</v>
      </c>
      <c r="V53" s="15">
        <f t="shared" si="13"/>
        <v>45889</v>
      </c>
      <c r="W53" s="15">
        <f t="shared" si="13"/>
        <v>45890</v>
      </c>
      <c r="X53" s="15">
        <f t="shared" si="13"/>
        <v>45891</v>
      </c>
      <c r="Y53" s="15">
        <f t="shared" si="13"/>
        <v>45892</v>
      </c>
      <c r="Z53" s="15">
        <f t="shared" si="13"/>
        <v>45893</v>
      </c>
      <c r="AA53" s="15">
        <f t="shared" si="13"/>
        <v>45894</v>
      </c>
      <c r="AB53" s="15">
        <f t="shared" si="13"/>
        <v>45895</v>
      </c>
      <c r="AC53" s="15">
        <f t="shared" si="13"/>
        <v>45896</v>
      </c>
      <c r="AD53" s="15">
        <f t="shared" si="13"/>
        <v>45897</v>
      </c>
      <c r="AE53" s="15">
        <f t="shared" si="13"/>
        <v>45898</v>
      </c>
      <c r="AF53" s="15">
        <f t="shared" si="13"/>
        <v>45899</v>
      </c>
      <c r="AG53" s="32">
        <f t="shared" si="13"/>
        <v>45900</v>
      </c>
      <c r="AH53" s="4"/>
      <c r="AI53" s="20" t="s">
        <v>60</v>
      </c>
      <c r="AJ53" s="70">
        <f>COUNT(C53:AG53)-AJ52</f>
        <v>28</v>
      </c>
    </row>
    <row r="54" spans="1:39">
      <c r="B54" s="5" t="s">
        <v>5</v>
      </c>
      <c r="C54" s="30" t="str">
        <f>IF(C53="","",TEXT(WEEKDAY(+C53),"aaa"))</f>
        <v>金</v>
      </c>
      <c r="D54" s="30" t="str">
        <f t="shared" ref="D54:AG54" si="14">IF(D53="","",TEXT(WEEKDAY(+D53),"aaa"))</f>
        <v>土</v>
      </c>
      <c r="E54" s="30" t="str">
        <f t="shared" si="14"/>
        <v>日</v>
      </c>
      <c r="F54" s="30" t="str">
        <f t="shared" si="14"/>
        <v>月</v>
      </c>
      <c r="G54" s="30" t="str">
        <f t="shared" si="14"/>
        <v>火</v>
      </c>
      <c r="H54" s="30" t="str">
        <f t="shared" si="14"/>
        <v>水</v>
      </c>
      <c r="I54" s="30" t="str">
        <f t="shared" si="14"/>
        <v>木</v>
      </c>
      <c r="J54" s="30" t="str">
        <f t="shared" si="14"/>
        <v>金</v>
      </c>
      <c r="K54" s="30" t="str">
        <f t="shared" si="14"/>
        <v>土</v>
      </c>
      <c r="L54" s="30" t="str">
        <f t="shared" si="14"/>
        <v>日</v>
      </c>
      <c r="M54" s="30" t="str">
        <f t="shared" si="14"/>
        <v>月</v>
      </c>
      <c r="N54" s="30" t="str">
        <f t="shared" si="14"/>
        <v>火</v>
      </c>
      <c r="O54" s="30" t="str">
        <f t="shared" si="14"/>
        <v>水</v>
      </c>
      <c r="P54" s="30" t="str">
        <f t="shared" si="14"/>
        <v>木</v>
      </c>
      <c r="Q54" s="30" t="str">
        <f t="shared" si="14"/>
        <v>金</v>
      </c>
      <c r="R54" s="30" t="str">
        <f t="shared" si="14"/>
        <v>土</v>
      </c>
      <c r="S54" s="30" t="str">
        <f t="shared" si="14"/>
        <v>日</v>
      </c>
      <c r="T54" s="30" t="str">
        <f t="shared" si="14"/>
        <v>月</v>
      </c>
      <c r="U54" s="30" t="str">
        <f t="shared" si="14"/>
        <v>火</v>
      </c>
      <c r="V54" s="30" t="str">
        <f t="shared" si="14"/>
        <v>水</v>
      </c>
      <c r="W54" s="30" t="str">
        <f t="shared" si="14"/>
        <v>木</v>
      </c>
      <c r="X54" s="30" t="str">
        <f t="shared" si="14"/>
        <v>金</v>
      </c>
      <c r="Y54" s="30" t="str">
        <f t="shared" si="14"/>
        <v>土</v>
      </c>
      <c r="Z54" s="30" t="str">
        <f t="shared" si="14"/>
        <v>日</v>
      </c>
      <c r="AA54" s="30" t="str">
        <f t="shared" si="14"/>
        <v>月</v>
      </c>
      <c r="AB54" s="30" t="str">
        <f t="shared" si="14"/>
        <v>火</v>
      </c>
      <c r="AC54" s="30" t="str">
        <f t="shared" si="14"/>
        <v>水</v>
      </c>
      <c r="AD54" s="30" t="str">
        <f t="shared" si="14"/>
        <v>木</v>
      </c>
      <c r="AE54" s="30" t="str">
        <f t="shared" si="14"/>
        <v>金</v>
      </c>
      <c r="AF54" s="30" t="str">
        <f t="shared" si="14"/>
        <v>土</v>
      </c>
      <c r="AG54" s="29" t="str">
        <f t="shared" si="14"/>
        <v>日</v>
      </c>
      <c r="AH54" s="7"/>
      <c r="AI54" s="20" t="s">
        <v>61</v>
      </c>
      <c r="AJ54" s="12">
        <f>COUNT(C53:AG53)-AJ52-COUNTIF(C57:AG58,"一時中止")-COUNTIF(C57:AG58,"その他")</f>
        <v>28</v>
      </c>
    </row>
    <row r="55" spans="1:39" ht="13.5" customHeight="1">
      <c r="B55" s="184" t="s">
        <v>0</v>
      </c>
      <c r="C55" s="186"/>
      <c r="D55" s="154"/>
      <c r="E55" s="154" t="s">
        <v>8</v>
      </c>
      <c r="F55" s="154"/>
      <c r="G55" s="154"/>
      <c r="H55" s="154"/>
      <c r="I55" s="154"/>
      <c r="J55" s="154"/>
      <c r="K55" s="154" t="s">
        <v>8</v>
      </c>
      <c r="L55" s="154"/>
      <c r="M55" s="154"/>
      <c r="N55" s="154"/>
      <c r="O55" s="154" t="s">
        <v>56</v>
      </c>
      <c r="P55" s="154" t="s">
        <v>56</v>
      </c>
      <c r="Q55" s="154" t="s">
        <v>56</v>
      </c>
      <c r="R55" s="154" t="s">
        <v>8</v>
      </c>
      <c r="S55" s="154" t="s">
        <v>8</v>
      </c>
      <c r="T55" s="154"/>
      <c r="U55" s="154"/>
      <c r="V55" s="154"/>
      <c r="W55" s="154"/>
      <c r="X55" s="154"/>
      <c r="Y55" s="154" t="s">
        <v>8</v>
      </c>
      <c r="Z55" s="154" t="s">
        <v>8</v>
      </c>
      <c r="AA55" s="154"/>
      <c r="AB55" s="154"/>
      <c r="AC55" s="154"/>
      <c r="AD55" s="154"/>
      <c r="AE55" s="154"/>
      <c r="AF55" s="154" t="s">
        <v>8</v>
      </c>
      <c r="AG55" s="155" t="s">
        <v>8</v>
      </c>
      <c r="AH55" s="7"/>
      <c r="AI55" s="20" t="s">
        <v>6</v>
      </c>
      <c r="AJ55" s="6">
        <f>IF(AJ54=0,0,+COUNTIF(C55:AG56,"休"))</f>
        <v>8</v>
      </c>
    </row>
    <row r="56" spans="1:39" ht="13.5" customHeight="1">
      <c r="B56" s="185"/>
      <c r="C56" s="186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5"/>
      <c r="AH56" s="7"/>
      <c r="AI56" s="20" t="s">
        <v>9</v>
      </c>
      <c r="AJ56" s="8">
        <f>IF(AJ53=0,0,+AJ55/AJ53)</f>
        <v>0.2857142857142857</v>
      </c>
    </row>
    <row r="57" spans="1:39" ht="13.5" customHeight="1">
      <c r="B57" s="180" t="s">
        <v>7</v>
      </c>
      <c r="C57" s="182"/>
      <c r="D57" s="152"/>
      <c r="E57" s="152" t="s">
        <v>8</v>
      </c>
      <c r="F57" s="152"/>
      <c r="G57" s="152"/>
      <c r="H57" s="152"/>
      <c r="I57" s="152"/>
      <c r="J57" s="152"/>
      <c r="K57" s="152" t="s">
        <v>8</v>
      </c>
      <c r="L57" s="152"/>
      <c r="M57" s="152"/>
      <c r="N57" s="152"/>
      <c r="O57" s="152" t="s">
        <v>56</v>
      </c>
      <c r="P57" s="152" t="s">
        <v>56</v>
      </c>
      <c r="Q57" s="152" t="s">
        <v>56</v>
      </c>
      <c r="R57" s="152" t="s">
        <v>8</v>
      </c>
      <c r="S57" s="152" t="s">
        <v>8</v>
      </c>
      <c r="T57" s="152"/>
      <c r="U57" s="152"/>
      <c r="V57" s="152"/>
      <c r="W57" s="152"/>
      <c r="X57" s="152"/>
      <c r="Y57" s="152" t="s">
        <v>8</v>
      </c>
      <c r="Z57" s="152" t="s">
        <v>8</v>
      </c>
      <c r="AA57" s="152"/>
      <c r="AB57" s="152"/>
      <c r="AC57" s="152"/>
      <c r="AD57" s="152"/>
      <c r="AE57" s="152"/>
      <c r="AF57" s="152" t="s">
        <v>8</v>
      </c>
      <c r="AG57" s="174" t="s">
        <v>8</v>
      </c>
      <c r="AH57" s="7"/>
      <c r="AI57" s="20" t="s">
        <v>10</v>
      </c>
      <c r="AJ57" s="6">
        <f>IF(AJ54=0,0,+COUNTIF(C57:AG58,"休")+COUNTIF(C57:AG58,"振替休暇")+COUNTIF(C57:AG58,"雨"))</f>
        <v>8</v>
      </c>
    </row>
    <row r="58" spans="1:39">
      <c r="B58" s="181"/>
      <c r="C58" s="18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75"/>
      <c r="AH58" s="7"/>
      <c r="AI58" s="20" t="s">
        <v>4</v>
      </c>
      <c r="AJ58" s="8">
        <f>IF(AJ54=0,0,+AJ57/AJ54)</f>
        <v>0.2857142857142857</v>
      </c>
    </row>
    <row r="59" spans="1:39">
      <c r="B59" s="73" t="str">
        <f>IF($Y$10="無","",IF($AE$10="エラー","※工期内で夏季休暇を3日設定してください",""))</f>
        <v/>
      </c>
      <c r="C59" s="40"/>
      <c r="D59" s="40"/>
      <c r="E59" s="40"/>
      <c r="F59" s="40"/>
      <c r="G59" s="40"/>
      <c r="H59" s="40"/>
      <c r="I59" s="40"/>
      <c r="J59" s="40"/>
      <c r="K59" s="40"/>
      <c r="L59" s="73" t="str">
        <f>IF($Y$11="無","",IF($AE$10="エラー","※年末年始を6日設定してください",""))</f>
        <v/>
      </c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7"/>
      <c r="AI59" s="66" t="s">
        <v>59</v>
      </c>
      <c r="AJ59" s="67" t="str">
        <f>IF(OR(AJ54&lt;7,AJ54=0)," ",IF(OR(AJ58&gt;=0.285,AJ57&gt;=G51),"達成","未達成"))</f>
        <v>達成</v>
      </c>
      <c r="AM59" s="81" t="str">
        <f>AJ59</f>
        <v>達成</v>
      </c>
    </row>
    <row r="60" spans="1:39" ht="3.75" customHeight="1"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7"/>
      <c r="AI60" s="68"/>
      <c r="AJ60" s="69"/>
    </row>
    <row r="61" spans="1:39" ht="13.5" customHeight="1">
      <c r="A61" s="71" t="s">
        <v>20</v>
      </c>
      <c r="B61" s="21">
        <f>C63</f>
        <v>45901</v>
      </c>
      <c r="C61" s="2" t="s">
        <v>19</v>
      </c>
      <c r="D61" s="2"/>
      <c r="E61" s="150" t="s">
        <v>65</v>
      </c>
      <c r="F61" s="150"/>
      <c r="G61" s="151">
        <f>+COUNTIF(C64:AG64,"土")+COUNTIF(C64:AG64,"日")</f>
        <v>8</v>
      </c>
      <c r="H61" s="151"/>
      <c r="W61" s="7"/>
      <c r="X61" s="7"/>
      <c r="Y61" s="7"/>
      <c r="Z61" s="7"/>
      <c r="AA61" s="7"/>
      <c r="AB61" s="7"/>
      <c r="AC61" s="7"/>
      <c r="AD61" s="7"/>
      <c r="AE61" s="7"/>
      <c r="AI61" s="79" t="s">
        <v>66</v>
      </c>
      <c r="AJ61" s="80" t="str">
        <f>IF(OR(AJ63&lt;7,AJ63=0)," ",IF(OR(AJ66&gt;=0.285,AJ65&gt;=G61),"達成","未達成"))</f>
        <v>達成</v>
      </c>
      <c r="AK61" s="81" t="str">
        <f>AJ61</f>
        <v>達成</v>
      </c>
    </row>
    <row r="62" spans="1:39" ht="13.5" customHeight="1">
      <c r="B62" s="21"/>
      <c r="C62" s="31">
        <f>IF(C63="","",MONTH(C63))</f>
        <v>9</v>
      </c>
      <c r="D62" s="31">
        <f t="shared" ref="D62:AG62" si="15">IF(D63="","",MONTH(D63))</f>
        <v>9</v>
      </c>
      <c r="E62" s="31">
        <f t="shared" si="15"/>
        <v>9</v>
      </c>
      <c r="F62" s="31">
        <f t="shared" si="15"/>
        <v>9</v>
      </c>
      <c r="G62" s="31">
        <f t="shared" si="15"/>
        <v>9</v>
      </c>
      <c r="H62" s="31">
        <f t="shared" si="15"/>
        <v>9</v>
      </c>
      <c r="I62" s="31">
        <f t="shared" si="15"/>
        <v>9</v>
      </c>
      <c r="J62" s="31">
        <f t="shared" si="15"/>
        <v>9</v>
      </c>
      <c r="K62" s="31">
        <f t="shared" si="15"/>
        <v>9</v>
      </c>
      <c r="L62" s="31">
        <f t="shared" si="15"/>
        <v>9</v>
      </c>
      <c r="M62" s="31">
        <f t="shared" si="15"/>
        <v>9</v>
      </c>
      <c r="N62" s="31">
        <f t="shared" si="15"/>
        <v>9</v>
      </c>
      <c r="O62" s="31">
        <f t="shared" si="15"/>
        <v>9</v>
      </c>
      <c r="P62" s="31">
        <f t="shared" si="15"/>
        <v>9</v>
      </c>
      <c r="Q62" s="31">
        <f t="shared" si="15"/>
        <v>9</v>
      </c>
      <c r="R62" s="31">
        <f t="shared" si="15"/>
        <v>9</v>
      </c>
      <c r="S62" s="31">
        <f t="shared" si="15"/>
        <v>9</v>
      </c>
      <c r="T62" s="31">
        <f t="shared" si="15"/>
        <v>9</v>
      </c>
      <c r="U62" s="31">
        <f t="shared" si="15"/>
        <v>9</v>
      </c>
      <c r="V62" s="31">
        <f t="shared" si="15"/>
        <v>9</v>
      </c>
      <c r="W62" s="31">
        <f t="shared" si="15"/>
        <v>9</v>
      </c>
      <c r="X62" s="31">
        <f t="shared" si="15"/>
        <v>9</v>
      </c>
      <c r="Y62" s="31">
        <f t="shared" si="15"/>
        <v>9</v>
      </c>
      <c r="Z62" s="31">
        <f t="shared" si="15"/>
        <v>9</v>
      </c>
      <c r="AA62" s="31">
        <f t="shared" si="15"/>
        <v>9</v>
      </c>
      <c r="AB62" s="31">
        <f t="shared" si="15"/>
        <v>9</v>
      </c>
      <c r="AC62" s="31">
        <f t="shared" si="15"/>
        <v>9</v>
      </c>
      <c r="AD62" s="31">
        <f t="shared" si="15"/>
        <v>9</v>
      </c>
      <c r="AE62" s="31">
        <f t="shared" si="15"/>
        <v>9</v>
      </c>
      <c r="AF62" s="31">
        <f t="shared" si="15"/>
        <v>9</v>
      </c>
      <c r="AG62" s="31" t="str">
        <f t="shared" si="15"/>
        <v/>
      </c>
      <c r="AI62" s="41" t="s">
        <v>15</v>
      </c>
      <c r="AJ62" s="42">
        <f>+COUNTIF(C65:AG66,"夏季休暇")+COUNTIF(C65:AG66,"年末年始")</f>
        <v>0</v>
      </c>
    </row>
    <row r="63" spans="1:39">
      <c r="B63" s="18" t="s">
        <v>11</v>
      </c>
      <c r="C63" s="33">
        <f>IF(G9&lt;DATE(YEAR(C13),MONTH(C13)+5,1),"",DATE(YEAR(C13),MONTH(C13)+5,1))</f>
        <v>45901</v>
      </c>
      <c r="D63" s="15">
        <f>IF(C63="","",IF($G$9&lt;(C63+1),"",IF(MONTH(+C63+1)=C62,C63+1,"")))</f>
        <v>45902</v>
      </c>
      <c r="E63" s="15">
        <f t="shared" ref="E63:AG63" si="16">IF(D63="","",IF($G$9&lt;(D63+1),"",IF(MONTH(+D63+1)=D62,D63+1,"")))</f>
        <v>45903</v>
      </c>
      <c r="F63" s="15">
        <f t="shared" si="16"/>
        <v>45904</v>
      </c>
      <c r="G63" s="15">
        <f t="shared" si="16"/>
        <v>45905</v>
      </c>
      <c r="H63" s="15">
        <f t="shared" si="16"/>
        <v>45906</v>
      </c>
      <c r="I63" s="15">
        <f t="shared" si="16"/>
        <v>45907</v>
      </c>
      <c r="J63" s="15">
        <f t="shared" si="16"/>
        <v>45908</v>
      </c>
      <c r="K63" s="15">
        <f t="shared" si="16"/>
        <v>45909</v>
      </c>
      <c r="L63" s="15">
        <f t="shared" si="16"/>
        <v>45910</v>
      </c>
      <c r="M63" s="15">
        <f t="shared" si="16"/>
        <v>45911</v>
      </c>
      <c r="N63" s="15">
        <f t="shared" si="16"/>
        <v>45912</v>
      </c>
      <c r="O63" s="15">
        <f t="shared" si="16"/>
        <v>45913</v>
      </c>
      <c r="P63" s="15">
        <f t="shared" si="16"/>
        <v>45914</v>
      </c>
      <c r="Q63" s="15">
        <f t="shared" si="16"/>
        <v>45915</v>
      </c>
      <c r="R63" s="15">
        <f t="shared" si="16"/>
        <v>45916</v>
      </c>
      <c r="S63" s="15">
        <f t="shared" si="16"/>
        <v>45917</v>
      </c>
      <c r="T63" s="15">
        <f t="shared" si="16"/>
        <v>45918</v>
      </c>
      <c r="U63" s="15">
        <f t="shared" si="16"/>
        <v>45919</v>
      </c>
      <c r="V63" s="15">
        <f t="shared" si="16"/>
        <v>45920</v>
      </c>
      <c r="W63" s="15">
        <f t="shared" si="16"/>
        <v>45921</v>
      </c>
      <c r="X63" s="15">
        <f t="shared" si="16"/>
        <v>45922</v>
      </c>
      <c r="Y63" s="15">
        <f t="shared" si="16"/>
        <v>45923</v>
      </c>
      <c r="Z63" s="15">
        <f t="shared" si="16"/>
        <v>45924</v>
      </c>
      <c r="AA63" s="15">
        <f t="shared" si="16"/>
        <v>45925</v>
      </c>
      <c r="AB63" s="15">
        <f t="shared" si="16"/>
        <v>45926</v>
      </c>
      <c r="AC63" s="15">
        <f t="shared" si="16"/>
        <v>45927</v>
      </c>
      <c r="AD63" s="15">
        <f t="shared" si="16"/>
        <v>45928</v>
      </c>
      <c r="AE63" s="15">
        <f t="shared" si="16"/>
        <v>45929</v>
      </c>
      <c r="AF63" s="15">
        <f t="shared" si="16"/>
        <v>45930</v>
      </c>
      <c r="AG63" s="32" t="str">
        <f t="shared" si="16"/>
        <v/>
      </c>
      <c r="AH63" s="4"/>
      <c r="AI63" s="20" t="s">
        <v>60</v>
      </c>
      <c r="AJ63" s="70">
        <f>COUNT(C63:AG63)-AJ62</f>
        <v>30</v>
      </c>
    </row>
    <row r="64" spans="1:39">
      <c r="B64" s="19" t="s">
        <v>5</v>
      </c>
      <c r="C64" s="30" t="str">
        <f>IF(C63="","",TEXT(WEEKDAY(+C63),"aaa"))</f>
        <v>月</v>
      </c>
      <c r="D64" s="30" t="str">
        <f t="shared" ref="D64:AG64" si="17">IF(D63="","",TEXT(WEEKDAY(+D63),"aaa"))</f>
        <v>火</v>
      </c>
      <c r="E64" s="30" t="str">
        <f t="shared" si="17"/>
        <v>水</v>
      </c>
      <c r="F64" s="30" t="str">
        <f t="shared" si="17"/>
        <v>木</v>
      </c>
      <c r="G64" s="30" t="str">
        <f t="shared" si="17"/>
        <v>金</v>
      </c>
      <c r="H64" s="30" t="str">
        <f t="shared" si="17"/>
        <v>土</v>
      </c>
      <c r="I64" s="30" t="str">
        <f t="shared" si="17"/>
        <v>日</v>
      </c>
      <c r="J64" s="30" t="str">
        <f t="shared" si="17"/>
        <v>月</v>
      </c>
      <c r="K64" s="30" t="str">
        <f t="shared" si="17"/>
        <v>火</v>
      </c>
      <c r="L64" s="30" t="str">
        <f t="shared" si="17"/>
        <v>水</v>
      </c>
      <c r="M64" s="30" t="str">
        <f t="shared" si="17"/>
        <v>木</v>
      </c>
      <c r="N64" s="30" t="str">
        <f t="shared" si="17"/>
        <v>金</v>
      </c>
      <c r="O64" s="30" t="str">
        <f t="shared" si="17"/>
        <v>土</v>
      </c>
      <c r="P64" s="30" t="str">
        <f t="shared" si="17"/>
        <v>日</v>
      </c>
      <c r="Q64" s="30" t="str">
        <f t="shared" si="17"/>
        <v>月</v>
      </c>
      <c r="R64" s="30" t="str">
        <f t="shared" si="17"/>
        <v>火</v>
      </c>
      <c r="S64" s="30" t="str">
        <f t="shared" si="17"/>
        <v>水</v>
      </c>
      <c r="T64" s="30" t="str">
        <f t="shared" si="17"/>
        <v>木</v>
      </c>
      <c r="U64" s="30" t="str">
        <f t="shared" si="17"/>
        <v>金</v>
      </c>
      <c r="V64" s="30" t="str">
        <f t="shared" si="17"/>
        <v>土</v>
      </c>
      <c r="W64" s="30" t="str">
        <f t="shared" si="17"/>
        <v>日</v>
      </c>
      <c r="X64" s="30" t="str">
        <f t="shared" si="17"/>
        <v>月</v>
      </c>
      <c r="Y64" s="30" t="str">
        <f t="shared" si="17"/>
        <v>火</v>
      </c>
      <c r="Z64" s="30" t="str">
        <f t="shared" si="17"/>
        <v>水</v>
      </c>
      <c r="AA64" s="30" t="str">
        <f t="shared" si="17"/>
        <v>木</v>
      </c>
      <c r="AB64" s="30" t="str">
        <f t="shared" si="17"/>
        <v>金</v>
      </c>
      <c r="AC64" s="30" t="str">
        <f t="shared" si="17"/>
        <v>土</v>
      </c>
      <c r="AD64" s="30" t="str">
        <f t="shared" si="17"/>
        <v>日</v>
      </c>
      <c r="AE64" s="30" t="str">
        <f t="shared" si="17"/>
        <v>月</v>
      </c>
      <c r="AF64" s="30" t="str">
        <f t="shared" si="17"/>
        <v>火</v>
      </c>
      <c r="AG64" s="29" t="str">
        <f t="shared" si="17"/>
        <v/>
      </c>
      <c r="AH64" s="7"/>
      <c r="AI64" s="20" t="s">
        <v>61</v>
      </c>
      <c r="AJ64" s="12">
        <f>COUNT(C63:AG63)-AJ62-COUNTIF(C67:AG68,"一時中止")-COUNTIF(C67:AG68,"その他")</f>
        <v>30</v>
      </c>
    </row>
    <row r="65" spans="1:39" ht="13.5" customHeight="1">
      <c r="B65" s="184" t="s">
        <v>0</v>
      </c>
      <c r="C65" s="186"/>
      <c r="D65" s="154"/>
      <c r="E65" s="154"/>
      <c r="F65" s="154"/>
      <c r="G65" s="154"/>
      <c r="H65" s="154" t="s">
        <v>8</v>
      </c>
      <c r="I65" s="154" t="s">
        <v>8</v>
      </c>
      <c r="J65" s="154"/>
      <c r="K65" s="154"/>
      <c r="L65" s="154"/>
      <c r="M65" s="154"/>
      <c r="N65" s="154"/>
      <c r="O65" s="154" t="s">
        <v>8</v>
      </c>
      <c r="P65" s="154" t="s">
        <v>8</v>
      </c>
      <c r="Q65" s="154"/>
      <c r="R65" s="154"/>
      <c r="S65" s="154"/>
      <c r="T65" s="154"/>
      <c r="U65" s="154"/>
      <c r="V65" s="154" t="s">
        <v>8</v>
      </c>
      <c r="W65" s="154" t="s">
        <v>8</v>
      </c>
      <c r="X65" s="154"/>
      <c r="Y65" s="154"/>
      <c r="Z65" s="154"/>
      <c r="AA65" s="154"/>
      <c r="AB65" s="154"/>
      <c r="AC65" s="154" t="s">
        <v>8</v>
      </c>
      <c r="AD65" s="154" t="s">
        <v>8</v>
      </c>
      <c r="AE65" s="154"/>
      <c r="AF65" s="154"/>
      <c r="AG65" s="155"/>
      <c r="AH65" s="7"/>
      <c r="AI65" s="20" t="s">
        <v>6</v>
      </c>
      <c r="AJ65" s="6">
        <f>IF(AJ64=0,0,+COUNTIF(C65:AG66,"休"))</f>
        <v>8</v>
      </c>
    </row>
    <row r="66" spans="1:39" ht="13.5" customHeight="1">
      <c r="B66" s="185"/>
      <c r="C66" s="186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5"/>
      <c r="AH66" s="7"/>
      <c r="AI66" s="20" t="s">
        <v>9</v>
      </c>
      <c r="AJ66" s="8">
        <f>IF(AJ63=0,0,+AJ65/AJ63)</f>
        <v>0.26666666666666666</v>
      </c>
    </row>
    <row r="67" spans="1:39" ht="13.5" customHeight="1">
      <c r="B67" s="180" t="s">
        <v>7</v>
      </c>
      <c r="C67" s="182"/>
      <c r="D67" s="152"/>
      <c r="E67" s="152"/>
      <c r="F67" s="152"/>
      <c r="G67" s="152"/>
      <c r="H67" s="152" t="s">
        <v>8</v>
      </c>
      <c r="I67" s="152" t="s">
        <v>8</v>
      </c>
      <c r="J67" s="152"/>
      <c r="K67" s="152"/>
      <c r="L67" s="152"/>
      <c r="M67" s="152"/>
      <c r="N67" s="152"/>
      <c r="O67" s="152" t="s">
        <v>8</v>
      </c>
      <c r="P67" s="152" t="s">
        <v>8</v>
      </c>
      <c r="Q67" s="152"/>
      <c r="R67" s="152"/>
      <c r="S67" s="152"/>
      <c r="T67" s="152"/>
      <c r="U67" s="152"/>
      <c r="V67" s="152" t="s">
        <v>8</v>
      </c>
      <c r="W67" s="152" t="s">
        <v>8</v>
      </c>
      <c r="X67" s="152"/>
      <c r="Y67" s="152"/>
      <c r="Z67" s="152"/>
      <c r="AA67" s="152"/>
      <c r="AB67" s="152"/>
      <c r="AC67" s="152" t="s">
        <v>8</v>
      </c>
      <c r="AD67" s="152" t="s">
        <v>8</v>
      </c>
      <c r="AE67" s="152"/>
      <c r="AF67" s="152"/>
      <c r="AG67" s="174"/>
      <c r="AH67" s="7"/>
      <c r="AI67" s="20" t="s">
        <v>10</v>
      </c>
      <c r="AJ67" s="6">
        <f>IF(AJ64=0,0,+COUNTIF(C67:AG68,"休")+COUNTIF(C67:AG68,"振替休暇")+COUNTIF(C67:AG68,"雨"))</f>
        <v>8</v>
      </c>
    </row>
    <row r="68" spans="1:39">
      <c r="B68" s="181"/>
      <c r="C68" s="18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75"/>
      <c r="AH68" s="7"/>
      <c r="AI68" s="20" t="s">
        <v>4</v>
      </c>
      <c r="AJ68" s="8">
        <f>IF(AJ64=0,0,+AJ67/AJ64)</f>
        <v>0.26666666666666666</v>
      </c>
    </row>
    <row r="69" spans="1:39">
      <c r="B69" s="73" t="str">
        <f>IF($Y$10="無","",IF($AE$10="エラー","※工期内で夏季休暇を3日設定してください",""))</f>
        <v/>
      </c>
      <c r="C69" s="40"/>
      <c r="D69" s="40"/>
      <c r="E69" s="40"/>
      <c r="F69" s="40"/>
      <c r="G69" s="40"/>
      <c r="H69" s="40"/>
      <c r="I69" s="40"/>
      <c r="J69" s="40"/>
      <c r="K69" s="40"/>
      <c r="L69" s="73" t="str">
        <f>IF($Y$11="無","",IF($AE$10="エラー","※年末年始を6日設定してください",""))</f>
        <v/>
      </c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7"/>
      <c r="AI69" s="66" t="s">
        <v>59</v>
      </c>
      <c r="AJ69" s="67" t="str">
        <f>IF(OR(AJ64&lt;7,AJ64=0)," ",IF(OR(AJ68&gt;=0.285,AJ67&gt;=G61),"達成","未達成"))</f>
        <v>達成</v>
      </c>
      <c r="AM69" s="81" t="str">
        <f>AJ69</f>
        <v>達成</v>
      </c>
    </row>
    <row r="70" spans="1:39" ht="4.5" customHeight="1"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7"/>
      <c r="AI70" s="68"/>
      <c r="AJ70" s="69"/>
    </row>
    <row r="71" spans="1:39" ht="13.5" customHeight="1">
      <c r="A71" s="71" t="s">
        <v>20</v>
      </c>
      <c r="B71" s="21">
        <f>C73</f>
        <v>45931</v>
      </c>
      <c r="C71" s="2" t="s">
        <v>19</v>
      </c>
      <c r="D71" s="2"/>
      <c r="E71" s="150" t="s">
        <v>65</v>
      </c>
      <c r="F71" s="150"/>
      <c r="G71" s="151">
        <f>+COUNTIF(C74:AG74,"土")+COUNTIF(C74:AG74,"日")</f>
        <v>8</v>
      </c>
      <c r="H71" s="151"/>
      <c r="W71" s="7"/>
      <c r="X71" s="7"/>
      <c r="Y71" s="7"/>
      <c r="Z71" s="7"/>
      <c r="AA71" s="7"/>
      <c r="AB71" s="7"/>
      <c r="AC71" s="7"/>
      <c r="AD71" s="7"/>
      <c r="AE71" s="7"/>
      <c r="AI71" s="79" t="s">
        <v>66</v>
      </c>
      <c r="AJ71" s="80" t="str">
        <f>IF(OR(AJ73&lt;7,AJ73=0)," ",IF(OR(AJ76&gt;=0.285,AJ75&gt;=G71),"達成","未達成"))</f>
        <v>達成</v>
      </c>
      <c r="AK71" s="81" t="str">
        <f>AJ71</f>
        <v>達成</v>
      </c>
    </row>
    <row r="72" spans="1:39" ht="13.5" customHeight="1">
      <c r="B72" s="21"/>
      <c r="C72" s="31">
        <f>IF(C73="","",MONTH(C73))</f>
        <v>10</v>
      </c>
      <c r="D72" s="31">
        <f t="shared" ref="D72:AG72" si="18">IF(D73="","",MONTH(D73))</f>
        <v>10</v>
      </c>
      <c r="E72" s="31">
        <f t="shared" si="18"/>
        <v>10</v>
      </c>
      <c r="F72" s="31">
        <f t="shared" si="18"/>
        <v>10</v>
      </c>
      <c r="G72" s="31">
        <f t="shared" si="18"/>
        <v>10</v>
      </c>
      <c r="H72" s="31">
        <f t="shared" si="18"/>
        <v>10</v>
      </c>
      <c r="I72" s="31">
        <f t="shared" si="18"/>
        <v>10</v>
      </c>
      <c r="J72" s="31">
        <f t="shared" si="18"/>
        <v>10</v>
      </c>
      <c r="K72" s="31">
        <f t="shared" si="18"/>
        <v>10</v>
      </c>
      <c r="L72" s="31">
        <f t="shared" si="18"/>
        <v>10</v>
      </c>
      <c r="M72" s="31">
        <f t="shared" si="18"/>
        <v>10</v>
      </c>
      <c r="N72" s="31">
        <f t="shared" si="18"/>
        <v>10</v>
      </c>
      <c r="O72" s="31">
        <f t="shared" si="18"/>
        <v>10</v>
      </c>
      <c r="P72" s="31">
        <f t="shared" si="18"/>
        <v>10</v>
      </c>
      <c r="Q72" s="31">
        <f t="shared" si="18"/>
        <v>10</v>
      </c>
      <c r="R72" s="31">
        <f t="shared" si="18"/>
        <v>10</v>
      </c>
      <c r="S72" s="31">
        <f t="shared" si="18"/>
        <v>10</v>
      </c>
      <c r="T72" s="31">
        <f t="shared" si="18"/>
        <v>10</v>
      </c>
      <c r="U72" s="31">
        <f t="shared" si="18"/>
        <v>10</v>
      </c>
      <c r="V72" s="31">
        <f t="shared" si="18"/>
        <v>10</v>
      </c>
      <c r="W72" s="31">
        <f t="shared" si="18"/>
        <v>10</v>
      </c>
      <c r="X72" s="31">
        <f t="shared" si="18"/>
        <v>10</v>
      </c>
      <c r="Y72" s="31">
        <f t="shared" si="18"/>
        <v>10</v>
      </c>
      <c r="Z72" s="31">
        <f t="shared" si="18"/>
        <v>10</v>
      </c>
      <c r="AA72" s="31">
        <f t="shared" si="18"/>
        <v>10</v>
      </c>
      <c r="AB72" s="31">
        <f t="shared" si="18"/>
        <v>10</v>
      </c>
      <c r="AC72" s="31">
        <f t="shared" si="18"/>
        <v>10</v>
      </c>
      <c r="AD72" s="31">
        <f t="shared" si="18"/>
        <v>10</v>
      </c>
      <c r="AE72" s="31">
        <f t="shared" si="18"/>
        <v>10</v>
      </c>
      <c r="AF72" s="31">
        <f t="shared" si="18"/>
        <v>10</v>
      </c>
      <c r="AG72" s="31">
        <f t="shared" si="18"/>
        <v>10</v>
      </c>
      <c r="AI72" s="41" t="s">
        <v>15</v>
      </c>
      <c r="AJ72" s="42">
        <f>+COUNTIF(C75:AG76,"夏季休暇")+COUNTIF(C75:AG76,"年末年始")</f>
        <v>0</v>
      </c>
    </row>
    <row r="73" spans="1:39">
      <c r="B73" s="3" t="s">
        <v>11</v>
      </c>
      <c r="C73" s="33">
        <f>IF($G$9&lt;DATE(YEAR(C13),MONTH(C13)+6,1),"",DATE(YEAR(C13),MONTH(C13)+6,1))</f>
        <v>45931</v>
      </c>
      <c r="D73" s="15">
        <f>IF(C73="","",IF($G$9&lt;(+C73+1),"",IF(MONTH(+C73+1)=C72,C73+1,"")))</f>
        <v>45932</v>
      </c>
      <c r="E73" s="15">
        <f t="shared" ref="E73:AG73" si="19">IF(D73="","",IF($G$9&lt;(+D73+1),"",IF(MONTH(+D73+1)=D72,D73+1,"")))</f>
        <v>45933</v>
      </c>
      <c r="F73" s="15">
        <f t="shared" si="19"/>
        <v>45934</v>
      </c>
      <c r="G73" s="15">
        <f t="shared" si="19"/>
        <v>45935</v>
      </c>
      <c r="H73" s="15">
        <f t="shared" si="19"/>
        <v>45936</v>
      </c>
      <c r="I73" s="15">
        <f t="shared" si="19"/>
        <v>45937</v>
      </c>
      <c r="J73" s="15">
        <f t="shared" si="19"/>
        <v>45938</v>
      </c>
      <c r="K73" s="15">
        <f t="shared" si="19"/>
        <v>45939</v>
      </c>
      <c r="L73" s="15">
        <f t="shared" si="19"/>
        <v>45940</v>
      </c>
      <c r="M73" s="15">
        <f t="shared" si="19"/>
        <v>45941</v>
      </c>
      <c r="N73" s="15">
        <f t="shared" si="19"/>
        <v>45942</v>
      </c>
      <c r="O73" s="15">
        <f t="shared" si="19"/>
        <v>45943</v>
      </c>
      <c r="P73" s="15">
        <f t="shared" si="19"/>
        <v>45944</v>
      </c>
      <c r="Q73" s="15">
        <f t="shared" si="19"/>
        <v>45945</v>
      </c>
      <c r="R73" s="15">
        <f t="shared" si="19"/>
        <v>45946</v>
      </c>
      <c r="S73" s="15">
        <f t="shared" si="19"/>
        <v>45947</v>
      </c>
      <c r="T73" s="15">
        <f t="shared" si="19"/>
        <v>45948</v>
      </c>
      <c r="U73" s="15">
        <f t="shared" si="19"/>
        <v>45949</v>
      </c>
      <c r="V73" s="15">
        <f t="shared" si="19"/>
        <v>45950</v>
      </c>
      <c r="W73" s="15">
        <f t="shared" si="19"/>
        <v>45951</v>
      </c>
      <c r="X73" s="15">
        <f t="shared" si="19"/>
        <v>45952</v>
      </c>
      <c r="Y73" s="15">
        <f t="shared" si="19"/>
        <v>45953</v>
      </c>
      <c r="Z73" s="15">
        <f t="shared" si="19"/>
        <v>45954</v>
      </c>
      <c r="AA73" s="15">
        <f t="shared" si="19"/>
        <v>45955</v>
      </c>
      <c r="AB73" s="15">
        <f t="shared" si="19"/>
        <v>45956</v>
      </c>
      <c r="AC73" s="15">
        <f t="shared" si="19"/>
        <v>45957</v>
      </c>
      <c r="AD73" s="15">
        <f t="shared" si="19"/>
        <v>45958</v>
      </c>
      <c r="AE73" s="15">
        <f t="shared" si="19"/>
        <v>45959</v>
      </c>
      <c r="AF73" s="15">
        <f t="shared" si="19"/>
        <v>45960</v>
      </c>
      <c r="AG73" s="32">
        <f t="shared" si="19"/>
        <v>45961</v>
      </c>
      <c r="AH73" s="4"/>
      <c r="AI73" s="20" t="s">
        <v>60</v>
      </c>
      <c r="AJ73" s="70">
        <f>COUNT(C73:AG73)-AJ72</f>
        <v>31</v>
      </c>
    </row>
    <row r="74" spans="1:39">
      <c r="B74" s="5" t="s">
        <v>5</v>
      </c>
      <c r="C74" s="30" t="str">
        <f>IF(C73="","",TEXT(WEEKDAY(+C73),"aaa"))</f>
        <v>水</v>
      </c>
      <c r="D74" s="30" t="str">
        <f t="shared" ref="D74:AG74" si="20">IF(D73="","",TEXT(WEEKDAY(+D73),"aaa"))</f>
        <v>木</v>
      </c>
      <c r="E74" s="30" t="str">
        <f t="shared" si="20"/>
        <v>金</v>
      </c>
      <c r="F74" s="30" t="str">
        <f t="shared" si="20"/>
        <v>土</v>
      </c>
      <c r="G74" s="30" t="str">
        <f t="shared" si="20"/>
        <v>日</v>
      </c>
      <c r="H74" s="30" t="str">
        <f t="shared" si="20"/>
        <v>月</v>
      </c>
      <c r="I74" s="30" t="str">
        <f t="shared" si="20"/>
        <v>火</v>
      </c>
      <c r="J74" s="30" t="str">
        <f t="shared" si="20"/>
        <v>水</v>
      </c>
      <c r="K74" s="30" t="str">
        <f t="shared" si="20"/>
        <v>木</v>
      </c>
      <c r="L74" s="30" t="str">
        <f t="shared" si="20"/>
        <v>金</v>
      </c>
      <c r="M74" s="30" t="str">
        <f t="shared" si="20"/>
        <v>土</v>
      </c>
      <c r="N74" s="30" t="str">
        <f t="shared" si="20"/>
        <v>日</v>
      </c>
      <c r="O74" s="30" t="str">
        <f t="shared" si="20"/>
        <v>月</v>
      </c>
      <c r="P74" s="30" t="str">
        <f t="shared" si="20"/>
        <v>火</v>
      </c>
      <c r="Q74" s="30" t="str">
        <f t="shared" si="20"/>
        <v>水</v>
      </c>
      <c r="R74" s="30" t="str">
        <f t="shared" si="20"/>
        <v>木</v>
      </c>
      <c r="S74" s="30" t="str">
        <f t="shared" si="20"/>
        <v>金</v>
      </c>
      <c r="T74" s="30" t="str">
        <f t="shared" si="20"/>
        <v>土</v>
      </c>
      <c r="U74" s="30" t="str">
        <f t="shared" si="20"/>
        <v>日</v>
      </c>
      <c r="V74" s="30" t="str">
        <f t="shared" si="20"/>
        <v>月</v>
      </c>
      <c r="W74" s="30" t="str">
        <f t="shared" si="20"/>
        <v>火</v>
      </c>
      <c r="X74" s="30" t="str">
        <f t="shared" si="20"/>
        <v>水</v>
      </c>
      <c r="Y74" s="30" t="str">
        <f t="shared" si="20"/>
        <v>木</v>
      </c>
      <c r="Z74" s="30" t="str">
        <f t="shared" si="20"/>
        <v>金</v>
      </c>
      <c r="AA74" s="30" t="str">
        <f t="shared" si="20"/>
        <v>土</v>
      </c>
      <c r="AB74" s="30" t="str">
        <f t="shared" si="20"/>
        <v>日</v>
      </c>
      <c r="AC74" s="30" t="str">
        <f t="shared" si="20"/>
        <v>月</v>
      </c>
      <c r="AD74" s="30" t="str">
        <f t="shared" si="20"/>
        <v>火</v>
      </c>
      <c r="AE74" s="30" t="str">
        <f t="shared" si="20"/>
        <v>水</v>
      </c>
      <c r="AF74" s="30" t="str">
        <f t="shared" si="20"/>
        <v>木</v>
      </c>
      <c r="AG74" s="29" t="str">
        <f t="shared" si="20"/>
        <v>金</v>
      </c>
      <c r="AH74" s="7"/>
      <c r="AI74" s="20" t="s">
        <v>61</v>
      </c>
      <c r="AJ74" s="12">
        <f>COUNT(C73:AG73)-AJ72-COUNTIF(C77:AG78,"一時中止")-COUNTIF(C77:AG78,"その他")</f>
        <v>31</v>
      </c>
    </row>
    <row r="75" spans="1:39" ht="13.5" customHeight="1">
      <c r="B75" s="184" t="s">
        <v>0</v>
      </c>
      <c r="C75" s="186"/>
      <c r="D75" s="154"/>
      <c r="E75" s="154"/>
      <c r="F75" s="154" t="s">
        <v>8</v>
      </c>
      <c r="G75" s="154" t="s">
        <v>8</v>
      </c>
      <c r="H75" s="154"/>
      <c r="I75" s="154"/>
      <c r="J75" s="154" t="s">
        <v>8</v>
      </c>
      <c r="K75" s="154"/>
      <c r="L75" s="154"/>
      <c r="M75" s="154" t="s">
        <v>8</v>
      </c>
      <c r="N75" s="154" t="s">
        <v>8</v>
      </c>
      <c r="O75" s="154"/>
      <c r="P75" s="154"/>
      <c r="Q75" s="154"/>
      <c r="R75" s="154"/>
      <c r="S75" s="154"/>
      <c r="T75" s="154" t="s">
        <v>8</v>
      </c>
      <c r="U75" s="154" t="s">
        <v>8</v>
      </c>
      <c r="V75" s="154"/>
      <c r="W75" s="154"/>
      <c r="X75" s="154" t="s">
        <v>8</v>
      </c>
      <c r="Y75" s="154"/>
      <c r="Z75" s="154"/>
      <c r="AA75" s="154" t="s">
        <v>8</v>
      </c>
      <c r="AB75" s="154" t="s">
        <v>8</v>
      </c>
      <c r="AC75" s="154"/>
      <c r="AD75" s="154"/>
      <c r="AE75" s="154"/>
      <c r="AF75" s="154"/>
      <c r="AG75" s="155"/>
      <c r="AH75" s="7"/>
      <c r="AI75" s="20" t="s">
        <v>6</v>
      </c>
      <c r="AJ75" s="6">
        <f>IF(AJ74=0,0,+COUNTIF(C75:AG76,"休"))</f>
        <v>10</v>
      </c>
    </row>
    <row r="76" spans="1:39" ht="13.5" customHeight="1">
      <c r="B76" s="185"/>
      <c r="C76" s="186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5"/>
      <c r="AH76" s="7"/>
      <c r="AI76" s="20" t="s">
        <v>9</v>
      </c>
      <c r="AJ76" s="8">
        <f>IF(AJ73=0,0,+AJ75/AJ73)</f>
        <v>0.32258064516129031</v>
      </c>
    </row>
    <row r="77" spans="1:39" ht="13.5" customHeight="1">
      <c r="B77" s="180" t="s">
        <v>7</v>
      </c>
      <c r="C77" s="182"/>
      <c r="D77" s="152"/>
      <c r="E77" s="152"/>
      <c r="F77" s="152" t="s">
        <v>8</v>
      </c>
      <c r="G77" s="152" t="s">
        <v>8</v>
      </c>
      <c r="H77" s="152"/>
      <c r="I77" s="152"/>
      <c r="J77" s="152" t="s">
        <v>8</v>
      </c>
      <c r="K77" s="152"/>
      <c r="L77" s="152"/>
      <c r="M77" s="152" t="s">
        <v>8</v>
      </c>
      <c r="N77" s="152"/>
      <c r="O77" s="152" t="s">
        <v>14</v>
      </c>
      <c r="P77" s="152" t="s">
        <v>14</v>
      </c>
      <c r="Q77" s="152" t="s">
        <v>14</v>
      </c>
      <c r="R77" s="152" t="s">
        <v>14</v>
      </c>
      <c r="S77" s="152"/>
      <c r="T77" s="152"/>
      <c r="U77" s="152"/>
      <c r="V77" s="152"/>
      <c r="W77" s="152"/>
      <c r="X77" s="152" t="s">
        <v>8</v>
      </c>
      <c r="Y77" s="152"/>
      <c r="Z77" s="152"/>
      <c r="AA77" s="152"/>
      <c r="AB77" s="152" t="s">
        <v>8</v>
      </c>
      <c r="AC77" s="152"/>
      <c r="AD77" s="152"/>
      <c r="AE77" s="152"/>
      <c r="AF77" s="152"/>
      <c r="AG77" s="174"/>
      <c r="AH77" s="7"/>
      <c r="AI77" s="20" t="s">
        <v>10</v>
      </c>
      <c r="AJ77" s="6">
        <f>IF(AJ74=0,0,+COUNTIF(C77:AG78,"休")+COUNTIF(C77:AG78,"振替休暇")+COUNTIF(C77:AG78,"雨"))</f>
        <v>10</v>
      </c>
    </row>
    <row r="78" spans="1:39">
      <c r="B78" s="181"/>
      <c r="C78" s="18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75"/>
      <c r="AH78" s="7"/>
      <c r="AI78" s="20" t="s">
        <v>4</v>
      </c>
      <c r="AJ78" s="8">
        <f>IF(AJ74=0,0,+AJ77/AJ74)</f>
        <v>0.32258064516129031</v>
      </c>
    </row>
    <row r="79" spans="1:39">
      <c r="B79" s="73" t="str">
        <f>IF($Y$10="無","",IF($AE$10="エラー","※工期内で夏季休暇を3日設定してください",""))</f>
        <v/>
      </c>
      <c r="C79" s="40"/>
      <c r="D79" s="40"/>
      <c r="E79" s="40"/>
      <c r="F79" s="40"/>
      <c r="G79" s="40"/>
      <c r="H79" s="40"/>
      <c r="I79" s="40"/>
      <c r="J79" s="40"/>
      <c r="K79" s="40"/>
      <c r="L79" s="73" t="str">
        <f>IF($Y$11="無","",IF($AE$10="エラー","※年末年始を6日設定してください",""))</f>
        <v/>
      </c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7"/>
      <c r="AI79" s="66" t="s">
        <v>59</v>
      </c>
      <c r="AJ79" s="67" t="str">
        <f>IF(OR(AJ74&lt;7,AJ74=0)," ",IF(OR(AJ78&gt;=0.285,AJ77&gt;=G71),"達成","未達成"))</f>
        <v>達成</v>
      </c>
      <c r="AM79" s="81" t="str">
        <f>AJ79</f>
        <v>達成</v>
      </c>
    </row>
    <row r="80" spans="1:39" ht="6.75" customHeight="1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7"/>
      <c r="AI80" s="68"/>
      <c r="AJ80" s="69"/>
    </row>
    <row r="81" spans="1:39" ht="13.5" customHeight="1">
      <c r="A81" s="71" t="s">
        <v>20</v>
      </c>
      <c r="B81" s="21">
        <f>C83</f>
        <v>45962</v>
      </c>
      <c r="C81" s="2" t="s">
        <v>19</v>
      </c>
      <c r="D81" s="2"/>
      <c r="E81" s="150" t="s">
        <v>65</v>
      </c>
      <c r="F81" s="150"/>
      <c r="G81" s="151">
        <f>+COUNTIF(C84:AG84,"土")+COUNTIF(C84:AG84,"日")</f>
        <v>10</v>
      </c>
      <c r="H81" s="151"/>
      <c r="W81" s="7"/>
      <c r="X81" s="7"/>
      <c r="Y81" s="7"/>
      <c r="Z81" s="7"/>
      <c r="AA81" s="7"/>
      <c r="AB81" s="7"/>
      <c r="AC81" s="7"/>
      <c r="AD81" s="7"/>
      <c r="AE81" s="7"/>
      <c r="AI81" s="79" t="s">
        <v>66</v>
      </c>
      <c r="AJ81" s="80" t="str">
        <f>IF(OR(AJ83&lt;7,AJ83=0)," ",IF(OR(AJ86&gt;=0.285,AJ85&gt;=G81),"達成","未達成"))</f>
        <v>達成</v>
      </c>
      <c r="AK81" s="81" t="str">
        <f>AJ81</f>
        <v>達成</v>
      </c>
    </row>
    <row r="82" spans="1:39" ht="13.5" customHeight="1">
      <c r="B82" s="21"/>
      <c r="C82" s="31">
        <f>IF(C83="","",MONTH(C83))</f>
        <v>11</v>
      </c>
      <c r="D82" s="31">
        <f t="shared" ref="D82:AG82" si="21">IF(D83="","",MONTH(D83))</f>
        <v>11</v>
      </c>
      <c r="E82" s="31">
        <f t="shared" si="21"/>
        <v>11</v>
      </c>
      <c r="F82" s="31">
        <f t="shared" si="21"/>
        <v>11</v>
      </c>
      <c r="G82" s="31">
        <f t="shared" si="21"/>
        <v>11</v>
      </c>
      <c r="H82" s="31">
        <f t="shared" si="21"/>
        <v>11</v>
      </c>
      <c r="I82" s="31">
        <f t="shared" si="21"/>
        <v>11</v>
      </c>
      <c r="J82" s="31">
        <f t="shared" si="21"/>
        <v>11</v>
      </c>
      <c r="K82" s="31">
        <f t="shared" si="21"/>
        <v>11</v>
      </c>
      <c r="L82" s="31">
        <f t="shared" si="21"/>
        <v>11</v>
      </c>
      <c r="M82" s="31">
        <f t="shared" si="21"/>
        <v>11</v>
      </c>
      <c r="N82" s="31">
        <f t="shared" si="21"/>
        <v>11</v>
      </c>
      <c r="O82" s="31">
        <f t="shared" si="21"/>
        <v>11</v>
      </c>
      <c r="P82" s="31">
        <f t="shared" si="21"/>
        <v>11</v>
      </c>
      <c r="Q82" s="31">
        <f t="shared" si="21"/>
        <v>11</v>
      </c>
      <c r="R82" s="31">
        <f t="shared" si="21"/>
        <v>11</v>
      </c>
      <c r="S82" s="31">
        <f t="shared" si="21"/>
        <v>11</v>
      </c>
      <c r="T82" s="31">
        <f t="shared" si="21"/>
        <v>11</v>
      </c>
      <c r="U82" s="31">
        <f t="shared" si="21"/>
        <v>11</v>
      </c>
      <c r="V82" s="31">
        <f t="shared" si="21"/>
        <v>11</v>
      </c>
      <c r="W82" s="31">
        <f t="shared" si="21"/>
        <v>11</v>
      </c>
      <c r="X82" s="31">
        <f t="shared" si="21"/>
        <v>11</v>
      </c>
      <c r="Y82" s="31">
        <f t="shared" si="21"/>
        <v>11</v>
      </c>
      <c r="Z82" s="31">
        <f t="shared" si="21"/>
        <v>11</v>
      </c>
      <c r="AA82" s="31">
        <f t="shared" si="21"/>
        <v>11</v>
      </c>
      <c r="AB82" s="31">
        <f t="shared" si="21"/>
        <v>11</v>
      </c>
      <c r="AC82" s="31">
        <f t="shared" si="21"/>
        <v>11</v>
      </c>
      <c r="AD82" s="31">
        <f t="shared" si="21"/>
        <v>11</v>
      </c>
      <c r="AE82" s="31">
        <f t="shared" si="21"/>
        <v>11</v>
      </c>
      <c r="AF82" s="31">
        <f t="shared" si="21"/>
        <v>11</v>
      </c>
      <c r="AG82" s="31" t="str">
        <f t="shared" si="21"/>
        <v/>
      </c>
      <c r="AI82" s="41" t="s">
        <v>15</v>
      </c>
      <c r="AJ82" s="42">
        <f>+COUNTIF(C85:AG86,"夏季休暇")+COUNTIF(C85:AG86,"年末年始")</f>
        <v>0</v>
      </c>
    </row>
    <row r="83" spans="1:39">
      <c r="B83" s="18" t="s">
        <v>11</v>
      </c>
      <c r="C83" s="33">
        <f>IF($G$9&lt;DATE(YEAR(C13),MONTH(C13)+7,1),"",DATE(YEAR(C13),MONTH(C13)+7,1))</f>
        <v>45962</v>
      </c>
      <c r="D83" s="15">
        <f>IF(C83="","",IF($G$9&lt;(+C83+1),"",IF(MONTH(+C83+1)=C82,C83+1,"")))</f>
        <v>45963</v>
      </c>
      <c r="E83" s="15">
        <f t="shared" ref="E83:AG83" si="22">IF(D83="","",IF($G$9&lt;(+D83+1),"",IF(MONTH(+D83+1)=D82,D83+1,"")))</f>
        <v>45964</v>
      </c>
      <c r="F83" s="15">
        <f t="shared" si="22"/>
        <v>45965</v>
      </c>
      <c r="G83" s="15">
        <f t="shared" si="22"/>
        <v>45966</v>
      </c>
      <c r="H83" s="15">
        <f t="shared" si="22"/>
        <v>45967</v>
      </c>
      <c r="I83" s="15">
        <f t="shared" si="22"/>
        <v>45968</v>
      </c>
      <c r="J83" s="15">
        <f t="shared" si="22"/>
        <v>45969</v>
      </c>
      <c r="K83" s="15">
        <f t="shared" si="22"/>
        <v>45970</v>
      </c>
      <c r="L83" s="15">
        <f t="shared" si="22"/>
        <v>45971</v>
      </c>
      <c r="M83" s="15">
        <f t="shared" si="22"/>
        <v>45972</v>
      </c>
      <c r="N83" s="15">
        <f t="shared" si="22"/>
        <v>45973</v>
      </c>
      <c r="O83" s="15">
        <f t="shared" si="22"/>
        <v>45974</v>
      </c>
      <c r="P83" s="15">
        <f t="shared" si="22"/>
        <v>45975</v>
      </c>
      <c r="Q83" s="15">
        <f t="shared" si="22"/>
        <v>45976</v>
      </c>
      <c r="R83" s="15">
        <f t="shared" si="22"/>
        <v>45977</v>
      </c>
      <c r="S83" s="15">
        <f t="shared" si="22"/>
        <v>45978</v>
      </c>
      <c r="T83" s="15">
        <f t="shared" si="22"/>
        <v>45979</v>
      </c>
      <c r="U83" s="15">
        <f t="shared" si="22"/>
        <v>45980</v>
      </c>
      <c r="V83" s="15">
        <f t="shared" si="22"/>
        <v>45981</v>
      </c>
      <c r="W83" s="15">
        <f t="shared" si="22"/>
        <v>45982</v>
      </c>
      <c r="X83" s="15">
        <f t="shared" si="22"/>
        <v>45983</v>
      </c>
      <c r="Y83" s="15">
        <f t="shared" si="22"/>
        <v>45984</v>
      </c>
      <c r="Z83" s="15">
        <f t="shared" si="22"/>
        <v>45985</v>
      </c>
      <c r="AA83" s="15">
        <f t="shared" si="22"/>
        <v>45986</v>
      </c>
      <c r="AB83" s="15">
        <f t="shared" si="22"/>
        <v>45987</v>
      </c>
      <c r="AC83" s="15">
        <f t="shared" si="22"/>
        <v>45988</v>
      </c>
      <c r="AD83" s="15">
        <f t="shared" si="22"/>
        <v>45989</v>
      </c>
      <c r="AE83" s="15">
        <f t="shared" si="22"/>
        <v>45990</v>
      </c>
      <c r="AF83" s="15">
        <f t="shared" si="22"/>
        <v>45991</v>
      </c>
      <c r="AG83" s="32" t="str">
        <f t="shared" si="22"/>
        <v/>
      </c>
      <c r="AH83" s="4"/>
      <c r="AI83" s="20" t="s">
        <v>60</v>
      </c>
      <c r="AJ83" s="70">
        <f>COUNT(C83:AG83)-AJ82</f>
        <v>30</v>
      </c>
    </row>
    <row r="84" spans="1:39">
      <c r="B84" s="19" t="s">
        <v>5</v>
      </c>
      <c r="C84" s="30" t="str">
        <f>IF(C83="","",TEXT(WEEKDAY(+C83),"aaa"))</f>
        <v>土</v>
      </c>
      <c r="D84" s="30" t="str">
        <f t="shared" ref="D84:AG84" si="23">IF(D83="","",TEXT(WEEKDAY(+D83),"aaa"))</f>
        <v>日</v>
      </c>
      <c r="E84" s="30" t="str">
        <f t="shared" si="23"/>
        <v>月</v>
      </c>
      <c r="F84" s="30" t="str">
        <f t="shared" si="23"/>
        <v>火</v>
      </c>
      <c r="G84" s="30" t="str">
        <f t="shared" si="23"/>
        <v>水</v>
      </c>
      <c r="H84" s="30" t="str">
        <f t="shared" si="23"/>
        <v>木</v>
      </c>
      <c r="I84" s="30" t="str">
        <f t="shared" si="23"/>
        <v>金</v>
      </c>
      <c r="J84" s="30" t="str">
        <f t="shared" si="23"/>
        <v>土</v>
      </c>
      <c r="K84" s="30" t="str">
        <f t="shared" si="23"/>
        <v>日</v>
      </c>
      <c r="L84" s="30" t="str">
        <f t="shared" si="23"/>
        <v>月</v>
      </c>
      <c r="M84" s="30" t="str">
        <f t="shared" si="23"/>
        <v>火</v>
      </c>
      <c r="N84" s="30" t="str">
        <f t="shared" si="23"/>
        <v>水</v>
      </c>
      <c r="O84" s="30" t="str">
        <f t="shared" si="23"/>
        <v>木</v>
      </c>
      <c r="P84" s="30" t="str">
        <f t="shared" si="23"/>
        <v>金</v>
      </c>
      <c r="Q84" s="30" t="str">
        <f t="shared" si="23"/>
        <v>土</v>
      </c>
      <c r="R84" s="30" t="str">
        <f t="shared" si="23"/>
        <v>日</v>
      </c>
      <c r="S84" s="30" t="str">
        <f t="shared" si="23"/>
        <v>月</v>
      </c>
      <c r="T84" s="30" t="str">
        <f t="shared" si="23"/>
        <v>火</v>
      </c>
      <c r="U84" s="30" t="str">
        <f t="shared" si="23"/>
        <v>水</v>
      </c>
      <c r="V84" s="30" t="str">
        <f t="shared" si="23"/>
        <v>木</v>
      </c>
      <c r="W84" s="30" t="str">
        <f t="shared" si="23"/>
        <v>金</v>
      </c>
      <c r="X84" s="30" t="str">
        <f t="shared" si="23"/>
        <v>土</v>
      </c>
      <c r="Y84" s="30" t="str">
        <f t="shared" si="23"/>
        <v>日</v>
      </c>
      <c r="Z84" s="30" t="str">
        <f t="shared" si="23"/>
        <v>月</v>
      </c>
      <c r="AA84" s="30" t="str">
        <f t="shared" si="23"/>
        <v>火</v>
      </c>
      <c r="AB84" s="30" t="str">
        <f t="shared" si="23"/>
        <v>水</v>
      </c>
      <c r="AC84" s="30" t="str">
        <f t="shared" si="23"/>
        <v>木</v>
      </c>
      <c r="AD84" s="30" t="str">
        <f t="shared" si="23"/>
        <v>金</v>
      </c>
      <c r="AE84" s="30" t="str">
        <f t="shared" si="23"/>
        <v>土</v>
      </c>
      <c r="AF84" s="30" t="str">
        <f t="shared" si="23"/>
        <v>日</v>
      </c>
      <c r="AG84" s="29" t="str">
        <f t="shared" si="23"/>
        <v/>
      </c>
      <c r="AH84" s="7"/>
      <c r="AI84" s="20" t="s">
        <v>61</v>
      </c>
      <c r="AJ84" s="12">
        <f>COUNT(C83:AG83)-AJ82-COUNTIF(C87:AG88,"一時中止")-COUNTIF(C87:AG88,"その他")</f>
        <v>2</v>
      </c>
    </row>
    <row r="85" spans="1:39" ht="13.5" customHeight="1">
      <c r="B85" s="184" t="s">
        <v>0</v>
      </c>
      <c r="C85" s="186" t="s">
        <v>8</v>
      </c>
      <c r="D85" s="154" t="s">
        <v>8</v>
      </c>
      <c r="E85" s="154"/>
      <c r="F85" s="154"/>
      <c r="G85" s="154"/>
      <c r="H85" s="154"/>
      <c r="I85" s="154"/>
      <c r="J85" s="154" t="s">
        <v>8</v>
      </c>
      <c r="K85" s="154" t="s">
        <v>8</v>
      </c>
      <c r="L85" s="154"/>
      <c r="M85" s="154"/>
      <c r="N85" s="154"/>
      <c r="O85" s="154"/>
      <c r="P85" s="154"/>
      <c r="Q85" s="154" t="s">
        <v>8</v>
      </c>
      <c r="R85" s="154" t="s">
        <v>8</v>
      </c>
      <c r="S85" s="154"/>
      <c r="T85" s="154"/>
      <c r="U85" s="154"/>
      <c r="V85" s="154"/>
      <c r="W85" s="154"/>
      <c r="X85" s="154" t="s">
        <v>8</v>
      </c>
      <c r="Y85" s="154" t="s">
        <v>8</v>
      </c>
      <c r="Z85" s="154"/>
      <c r="AA85" s="154"/>
      <c r="AB85" s="154"/>
      <c r="AC85" s="154"/>
      <c r="AD85" s="154"/>
      <c r="AE85" s="154" t="s">
        <v>8</v>
      </c>
      <c r="AF85" s="154" t="s">
        <v>8</v>
      </c>
      <c r="AG85" s="155"/>
      <c r="AH85" s="7"/>
      <c r="AI85" s="20" t="s">
        <v>6</v>
      </c>
      <c r="AJ85" s="6">
        <f>IF(AJ84=0,0,+COUNTIF(C85:AG86,"休"))</f>
        <v>10</v>
      </c>
    </row>
    <row r="86" spans="1:39" ht="13.5" customHeight="1">
      <c r="B86" s="185"/>
      <c r="C86" s="186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5"/>
      <c r="AH86" s="7"/>
      <c r="AI86" s="20" t="s">
        <v>9</v>
      </c>
      <c r="AJ86" s="8">
        <f>IF(AJ83=0,0,+AJ85/AJ83)</f>
        <v>0.33333333333333331</v>
      </c>
    </row>
    <row r="87" spans="1:39" ht="13.5" customHeight="1">
      <c r="B87" s="180" t="s">
        <v>7</v>
      </c>
      <c r="C87" s="182" t="s">
        <v>8</v>
      </c>
      <c r="D87" s="152" t="s">
        <v>57</v>
      </c>
      <c r="E87" s="152" t="s">
        <v>57</v>
      </c>
      <c r="F87" s="152" t="s">
        <v>57</v>
      </c>
      <c r="G87" s="152" t="s">
        <v>57</v>
      </c>
      <c r="H87" s="152" t="s">
        <v>57</v>
      </c>
      <c r="I87" s="152" t="s">
        <v>57</v>
      </c>
      <c r="J87" s="152" t="s">
        <v>57</v>
      </c>
      <c r="K87" s="152" t="s">
        <v>57</v>
      </c>
      <c r="L87" s="152" t="s">
        <v>57</v>
      </c>
      <c r="M87" s="152" t="s">
        <v>57</v>
      </c>
      <c r="N87" s="152" t="s">
        <v>57</v>
      </c>
      <c r="O87" s="152" t="s">
        <v>57</v>
      </c>
      <c r="P87" s="152" t="s">
        <v>57</v>
      </c>
      <c r="Q87" s="152" t="s">
        <v>57</v>
      </c>
      <c r="R87" s="152" t="s">
        <v>57</v>
      </c>
      <c r="S87" s="152" t="s">
        <v>57</v>
      </c>
      <c r="T87" s="152" t="s">
        <v>57</v>
      </c>
      <c r="U87" s="152" t="s">
        <v>57</v>
      </c>
      <c r="V87" s="152" t="s">
        <v>57</v>
      </c>
      <c r="W87" s="152" t="s">
        <v>57</v>
      </c>
      <c r="X87" s="152" t="s">
        <v>57</v>
      </c>
      <c r="Y87" s="152" t="s">
        <v>57</v>
      </c>
      <c r="Z87" s="152" t="s">
        <v>57</v>
      </c>
      <c r="AA87" s="152" t="s">
        <v>57</v>
      </c>
      <c r="AB87" s="152" t="s">
        <v>57</v>
      </c>
      <c r="AC87" s="152" t="s">
        <v>57</v>
      </c>
      <c r="AD87" s="152" t="s">
        <v>57</v>
      </c>
      <c r="AE87" s="152" t="s">
        <v>57</v>
      </c>
      <c r="AF87" s="152" t="s">
        <v>8</v>
      </c>
      <c r="AG87" s="174"/>
      <c r="AH87" s="7"/>
      <c r="AI87" s="20" t="s">
        <v>10</v>
      </c>
      <c r="AJ87" s="6">
        <f>IF(AJ84=0,0,+COUNTIF(C87:AG88,"休")+COUNTIF(C87:AG88,"振替休暇")+COUNTIF(C87:AG88,"雨"))</f>
        <v>2</v>
      </c>
    </row>
    <row r="88" spans="1:39">
      <c r="B88" s="181"/>
      <c r="C88" s="18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75"/>
      <c r="AH88" s="7"/>
      <c r="AI88" s="20" t="s">
        <v>4</v>
      </c>
      <c r="AJ88" s="8">
        <f>IF(AJ84=0,0,+AJ87/AJ84)</f>
        <v>1</v>
      </c>
    </row>
    <row r="89" spans="1:39">
      <c r="B89" s="73" t="str">
        <f>IF($Y$10="無","",IF($AE$10="エラー","※工期内で夏季休暇を3日設定してください",""))</f>
        <v/>
      </c>
      <c r="C89" s="40"/>
      <c r="D89" s="40"/>
      <c r="E89" s="40"/>
      <c r="F89" s="40"/>
      <c r="G89" s="40"/>
      <c r="H89" s="40"/>
      <c r="I89" s="40"/>
      <c r="J89" s="40"/>
      <c r="K89" s="40"/>
      <c r="L89" s="73" t="str">
        <f>IF($Y$11="無","",IF($AE$10="エラー","※年末年始を6日設定してください",""))</f>
        <v/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7"/>
      <c r="AI89" s="66" t="s">
        <v>59</v>
      </c>
      <c r="AJ89" s="67" t="str">
        <f>IF(OR(AJ84&lt;7,AJ84=0)," ",IF(OR(AJ88&gt;=0.285,AJ87&gt;=G81),"達成","未達成"))</f>
        <v xml:space="preserve"> </v>
      </c>
      <c r="AM89" s="81" t="str">
        <f>AJ89</f>
        <v xml:space="preserve"> </v>
      </c>
    </row>
    <row r="90" spans="1:39" ht="5.25" customHeight="1"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7"/>
      <c r="AI90" s="68"/>
      <c r="AJ90" s="69"/>
    </row>
    <row r="91" spans="1:39" ht="13.5" customHeight="1">
      <c r="A91" s="71" t="s">
        <v>20</v>
      </c>
      <c r="B91" s="21">
        <f>C93</f>
        <v>45992</v>
      </c>
      <c r="C91" s="2" t="s">
        <v>19</v>
      </c>
      <c r="D91" s="2"/>
      <c r="E91" s="150" t="s">
        <v>65</v>
      </c>
      <c r="F91" s="150"/>
      <c r="G91" s="151">
        <f>+COUNTIF(C94:AG94,"土")+COUNTIF(C94:AG94,"日")</f>
        <v>8</v>
      </c>
      <c r="H91" s="151"/>
      <c r="W91" s="7"/>
      <c r="X91" s="7"/>
      <c r="Y91" s="7"/>
      <c r="Z91" s="7"/>
      <c r="AA91" s="7"/>
      <c r="AB91" s="7"/>
      <c r="AC91" s="7"/>
      <c r="AD91" s="7"/>
      <c r="AE91" s="7"/>
      <c r="AI91" s="79" t="s">
        <v>66</v>
      </c>
      <c r="AJ91" s="80" t="str">
        <f>IF(OR(AJ93&lt;7,AJ93=0)," ",IF(OR(AJ96&gt;=0.285,AJ95&gt;=G91),"達成","未達成"))</f>
        <v>達成</v>
      </c>
      <c r="AK91" s="81" t="str">
        <f>AJ91</f>
        <v>達成</v>
      </c>
    </row>
    <row r="92" spans="1:39" ht="13.5" customHeight="1">
      <c r="B92" s="21"/>
      <c r="C92" s="31">
        <f>IF(C93="","",MONTH(C93))</f>
        <v>12</v>
      </c>
      <c r="D92" s="31">
        <f t="shared" ref="D92:AG92" si="24">IF(D93="","",MONTH(D93))</f>
        <v>12</v>
      </c>
      <c r="E92" s="31">
        <f t="shared" si="24"/>
        <v>12</v>
      </c>
      <c r="F92" s="31">
        <f t="shared" si="24"/>
        <v>12</v>
      </c>
      <c r="G92" s="31">
        <f t="shared" si="24"/>
        <v>12</v>
      </c>
      <c r="H92" s="31">
        <f t="shared" si="24"/>
        <v>12</v>
      </c>
      <c r="I92" s="31">
        <f t="shared" si="24"/>
        <v>12</v>
      </c>
      <c r="J92" s="31">
        <f t="shared" si="24"/>
        <v>12</v>
      </c>
      <c r="K92" s="31">
        <f t="shared" si="24"/>
        <v>12</v>
      </c>
      <c r="L92" s="31">
        <f t="shared" si="24"/>
        <v>12</v>
      </c>
      <c r="M92" s="31">
        <f t="shared" si="24"/>
        <v>12</v>
      </c>
      <c r="N92" s="31">
        <f t="shared" si="24"/>
        <v>12</v>
      </c>
      <c r="O92" s="31">
        <f t="shared" si="24"/>
        <v>12</v>
      </c>
      <c r="P92" s="31">
        <f t="shared" si="24"/>
        <v>12</v>
      </c>
      <c r="Q92" s="31">
        <f t="shared" si="24"/>
        <v>12</v>
      </c>
      <c r="R92" s="31">
        <f t="shared" si="24"/>
        <v>12</v>
      </c>
      <c r="S92" s="31">
        <f t="shared" si="24"/>
        <v>12</v>
      </c>
      <c r="T92" s="31">
        <f t="shared" si="24"/>
        <v>12</v>
      </c>
      <c r="U92" s="31">
        <f t="shared" si="24"/>
        <v>12</v>
      </c>
      <c r="V92" s="31">
        <f t="shared" si="24"/>
        <v>12</v>
      </c>
      <c r="W92" s="31">
        <f t="shared" si="24"/>
        <v>12</v>
      </c>
      <c r="X92" s="31">
        <f t="shared" si="24"/>
        <v>12</v>
      </c>
      <c r="Y92" s="31">
        <f t="shared" si="24"/>
        <v>12</v>
      </c>
      <c r="Z92" s="31">
        <f t="shared" si="24"/>
        <v>12</v>
      </c>
      <c r="AA92" s="31">
        <f t="shared" si="24"/>
        <v>12</v>
      </c>
      <c r="AB92" s="31">
        <f t="shared" si="24"/>
        <v>12</v>
      </c>
      <c r="AC92" s="31">
        <f t="shared" si="24"/>
        <v>12</v>
      </c>
      <c r="AD92" s="31">
        <f t="shared" si="24"/>
        <v>12</v>
      </c>
      <c r="AE92" s="31">
        <f t="shared" si="24"/>
        <v>12</v>
      </c>
      <c r="AF92" s="31">
        <f t="shared" si="24"/>
        <v>12</v>
      </c>
      <c r="AG92" s="31">
        <f t="shared" si="24"/>
        <v>12</v>
      </c>
      <c r="AI92" s="41" t="s">
        <v>15</v>
      </c>
      <c r="AJ92" s="42">
        <f>+COUNTIF(C95:AG96,"夏季休暇")+COUNTIF(C95:AG96,"年末年始")</f>
        <v>3</v>
      </c>
    </row>
    <row r="93" spans="1:39">
      <c r="B93" s="3" t="s">
        <v>11</v>
      </c>
      <c r="C93" s="34">
        <f>IF($G$9&lt;DATE(YEAR(C13),MONTH(C13)+8,1),"",DATE(YEAR(C13),MONTH(C13)+8,1))</f>
        <v>45992</v>
      </c>
      <c r="D93" s="15">
        <f>IF(C93="","",IF($G$9&lt;(+C93+1),"",IF(MONTH(+C93+1)=C92,C93+1,"")))</f>
        <v>45993</v>
      </c>
      <c r="E93" s="15">
        <f t="shared" ref="E93:AG93" si="25">IF(D93="","",IF($G$9&lt;(+D93+1),"",IF(MONTH(+D93+1)=D92,D93+1,"")))</f>
        <v>45994</v>
      </c>
      <c r="F93" s="15">
        <f t="shared" si="25"/>
        <v>45995</v>
      </c>
      <c r="G93" s="15">
        <f t="shared" si="25"/>
        <v>45996</v>
      </c>
      <c r="H93" s="15">
        <f t="shared" si="25"/>
        <v>45997</v>
      </c>
      <c r="I93" s="15">
        <f t="shared" si="25"/>
        <v>45998</v>
      </c>
      <c r="J93" s="15">
        <f t="shared" si="25"/>
        <v>45999</v>
      </c>
      <c r="K93" s="15">
        <f t="shared" si="25"/>
        <v>46000</v>
      </c>
      <c r="L93" s="15">
        <f t="shared" si="25"/>
        <v>46001</v>
      </c>
      <c r="M93" s="15">
        <f t="shared" si="25"/>
        <v>46002</v>
      </c>
      <c r="N93" s="15">
        <f t="shared" si="25"/>
        <v>46003</v>
      </c>
      <c r="O93" s="15">
        <f t="shared" si="25"/>
        <v>46004</v>
      </c>
      <c r="P93" s="15">
        <f t="shared" si="25"/>
        <v>46005</v>
      </c>
      <c r="Q93" s="15">
        <f t="shared" si="25"/>
        <v>46006</v>
      </c>
      <c r="R93" s="15">
        <f t="shared" si="25"/>
        <v>46007</v>
      </c>
      <c r="S93" s="15">
        <f t="shared" si="25"/>
        <v>46008</v>
      </c>
      <c r="T93" s="15">
        <f t="shared" si="25"/>
        <v>46009</v>
      </c>
      <c r="U93" s="15">
        <f t="shared" si="25"/>
        <v>46010</v>
      </c>
      <c r="V93" s="15">
        <f t="shared" si="25"/>
        <v>46011</v>
      </c>
      <c r="W93" s="15">
        <f t="shared" si="25"/>
        <v>46012</v>
      </c>
      <c r="X93" s="15">
        <f t="shared" si="25"/>
        <v>46013</v>
      </c>
      <c r="Y93" s="15">
        <f t="shared" si="25"/>
        <v>46014</v>
      </c>
      <c r="Z93" s="15">
        <f t="shared" si="25"/>
        <v>46015</v>
      </c>
      <c r="AA93" s="15">
        <f t="shared" si="25"/>
        <v>46016</v>
      </c>
      <c r="AB93" s="15">
        <f t="shared" si="25"/>
        <v>46017</v>
      </c>
      <c r="AC93" s="15">
        <f t="shared" si="25"/>
        <v>46018</v>
      </c>
      <c r="AD93" s="15">
        <f t="shared" si="25"/>
        <v>46019</v>
      </c>
      <c r="AE93" s="15">
        <f t="shared" si="25"/>
        <v>46020</v>
      </c>
      <c r="AF93" s="15">
        <f t="shared" si="25"/>
        <v>46021</v>
      </c>
      <c r="AG93" s="32">
        <f t="shared" si="25"/>
        <v>46022</v>
      </c>
      <c r="AH93" s="4"/>
      <c r="AI93" s="20" t="s">
        <v>60</v>
      </c>
      <c r="AJ93" s="70">
        <f>COUNT(C93:AG93)-AJ92</f>
        <v>28</v>
      </c>
    </row>
    <row r="94" spans="1:39">
      <c r="B94" s="5" t="s">
        <v>5</v>
      </c>
      <c r="C94" s="30" t="str">
        <f>IF(C93="","",TEXT(WEEKDAY(+C93),"aaa"))</f>
        <v>月</v>
      </c>
      <c r="D94" s="30" t="str">
        <f t="shared" ref="D94:AG94" si="26">IF(D93="","",TEXT(WEEKDAY(+D93),"aaa"))</f>
        <v>火</v>
      </c>
      <c r="E94" s="30" t="str">
        <f t="shared" si="26"/>
        <v>水</v>
      </c>
      <c r="F94" s="30" t="str">
        <f t="shared" si="26"/>
        <v>木</v>
      </c>
      <c r="G94" s="30" t="str">
        <f t="shared" si="26"/>
        <v>金</v>
      </c>
      <c r="H94" s="30" t="str">
        <f t="shared" si="26"/>
        <v>土</v>
      </c>
      <c r="I94" s="30" t="str">
        <f t="shared" si="26"/>
        <v>日</v>
      </c>
      <c r="J94" s="30" t="str">
        <f t="shared" si="26"/>
        <v>月</v>
      </c>
      <c r="K94" s="30" t="str">
        <f t="shared" si="26"/>
        <v>火</v>
      </c>
      <c r="L94" s="30" t="str">
        <f t="shared" si="26"/>
        <v>水</v>
      </c>
      <c r="M94" s="30" t="str">
        <f t="shared" si="26"/>
        <v>木</v>
      </c>
      <c r="N94" s="30" t="str">
        <f t="shared" si="26"/>
        <v>金</v>
      </c>
      <c r="O94" s="30" t="str">
        <f t="shared" si="26"/>
        <v>土</v>
      </c>
      <c r="P94" s="30" t="str">
        <f t="shared" si="26"/>
        <v>日</v>
      </c>
      <c r="Q94" s="30" t="str">
        <f t="shared" si="26"/>
        <v>月</v>
      </c>
      <c r="R94" s="30" t="str">
        <f t="shared" si="26"/>
        <v>火</v>
      </c>
      <c r="S94" s="30" t="str">
        <f t="shared" si="26"/>
        <v>水</v>
      </c>
      <c r="T94" s="30" t="str">
        <f t="shared" si="26"/>
        <v>木</v>
      </c>
      <c r="U94" s="30" t="str">
        <f t="shared" si="26"/>
        <v>金</v>
      </c>
      <c r="V94" s="30" t="str">
        <f t="shared" si="26"/>
        <v>土</v>
      </c>
      <c r="W94" s="30" t="str">
        <f t="shared" si="26"/>
        <v>日</v>
      </c>
      <c r="X94" s="30" t="str">
        <f t="shared" si="26"/>
        <v>月</v>
      </c>
      <c r="Y94" s="30" t="str">
        <f t="shared" si="26"/>
        <v>火</v>
      </c>
      <c r="Z94" s="30" t="str">
        <f t="shared" si="26"/>
        <v>水</v>
      </c>
      <c r="AA94" s="30" t="str">
        <f t="shared" si="26"/>
        <v>木</v>
      </c>
      <c r="AB94" s="30" t="str">
        <f t="shared" si="26"/>
        <v>金</v>
      </c>
      <c r="AC94" s="30" t="str">
        <f t="shared" si="26"/>
        <v>土</v>
      </c>
      <c r="AD94" s="30" t="str">
        <f t="shared" si="26"/>
        <v>日</v>
      </c>
      <c r="AE94" s="30" t="str">
        <f t="shared" si="26"/>
        <v>月</v>
      </c>
      <c r="AF94" s="30" t="str">
        <f t="shared" si="26"/>
        <v>火</v>
      </c>
      <c r="AG94" s="29" t="str">
        <f t="shared" si="26"/>
        <v>水</v>
      </c>
      <c r="AH94" s="7"/>
      <c r="AI94" s="20" t="s">
        <v>61</v>
      </c>
      <c r="AJ94" s="12">
        <f>COUNT(C93:AG93)-AJ92-COUNTIF(C97:AG98,"一時中止")-COUNTIF(C97:AG98,"その他")</f>
        <v>28</v>
      </c>
    </row>
    <row r="95" spans="1:39" ht="13.5" customHeight="1">
      <c r="B95" s="184" t="s">
        <v>0</v>
      </c>
      <c r="C95" s="186"/>
      <c r="D95" s="154"/>
      <c r="E95" s="154"/>
      <c r="F95" s="154"/>
      <c r="G95" s="154"/>
      <c r="H95" s="154" t="s">
        <v>8</v>
      </c>
      <c r="I95" s="154" t="s">
        <v>8</v>
      </c>
      <c r="J95" s="154"/>
      <c r="K95" s="154"/>
      <c r="L95" s="154"/>
      <c r="M95" s="154"/>
      <c r="N95" s="154"/>
      <c r="O95" s="154" t="s">
        <v>8</v>
      </c>
      <c r="P95" s="154" t="s">
        <v>8</v>
      </c>
      <c r="Q95" s="154"/>
      <c r="R95" s="154"/>
      <c r="S95" s="154"/>
      <c r="T95" s="154"/>
      <c r="U95" s="154"/>
      <c r="V95" s="154" t="s">
        <v>8</v>
      </c>
      <c r="W95" s="154" t="s">
        <v>8</v>
      </c>
      <c r="X95" s="154"/>
      <c r="Y95" s="154"/>
      <c r="Z95" s="154"/>
      <c r="AA95" s="154"/>
      <c r="AB95" s="154"/>
      <c r="AC95" s="154" t="s">
        <v>8</v>
      </c>
      <c r="AD95" s="154" t="s">
        <v>8</v>
      </c>
      <c r="AE95" s="154" t="s">
        <v>25</v>
      </c>
      <c r="AF95" s="154" t="s">
        <v>25</v>
      </c>
      <c r="AG95" s="155" t="s">
        <v>25</v>
      </c>
      <c r="AH95" s="7"/>
      <c r="AI95" s="20" t="s">
        <v>6</v>
      </c>
      <c r="AJ95" s="6">
        <f>IF(AJ94=0,0,+COUNTIF(C95:AG96,"休"))</f>
        <v>8</v>
      </c>
    </row>
    <row r="96" spans="1:39" ht="13.5" customHeight="1">
      <c r="B96" s="185"/>
      <c r="C96" s="186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5"/>
      <c r="AH96" s="7"/>
      <c r="AI96" s="20" t="s">
        <v>9</v>
      </c>
      <c r="AJ96" s="8">
        <f>IF(AJ93=0,0,+AJ95/AJ93)</f>
        <v>0.2857142857142857</v>
      </c>
    </row>
    <row r="97" spans="1:39" ht="13.5" customHeight="1">
      <c r="B97" s="180" t="s">
        <v>7</v>
      </c>
      <c r="C97" s="182"/>
      <c r="D97" s="152"/>
      <c r="E97" s="152"/>
      <c r="F97" s="152"/>
      <c r="G97" s="152"/>
      <c r="H97" s="152" t="s">
        <v>8</v>
      </c>
      <c r="I97" s="152" t="s">
        <v>8</v>
      </c>
      <c r="J97" s="152"/>
      <c r="K97" s="152"/>
      <c r="L97" s="152"/>
      <c r="M97" s="152"/>
      <c r="N97" s="152"/>
      <c r="O97" s="152" t="s">
        <v>8</v>
      </c>
      <c r="P97" s="152" t="s">
        <v>8</v>
      </c>
      <c r="Q97" s="152"/>
      <c r="R97" s="152"/>
      <c r="S97" s="152"/>
      <c r="T97" s="152"/>
      <c r="U97" s="152"/>
      <c r="V97" s="152" t="s">
        <v>8</v>
      </c>
      <c r="W97" s="152" t="s">
        <v>8</v>
      </c>
      <c r="X97" s="152"/>
      <c r="Y97" s="152"/>
      <c r="Z97" s="152"/>
      <c r="AA97" s="152"/>
      <c r="AB97" s="152"/>
      <c r="AC97" s="152" t="s">
        <v>8</v>
      </c>
      <c r="AD97" s="152" t="s">
        <v>8</v>
      </c>
      <c r="AE97" s="152" t="s">
        <v>25</v>
      </c>
      <c r="AF97" s="152" t="s">
        <v>25</v>
      </c>
      <c r="AG97" s="174" t="s">
        <v>25</v>
      </c>
      <c r="AH97" s="7"/>
      <c r="AI97" s="20" t="s">
        <v>10</v>
      </c>
      <c r="AJ97" s="6">
        <f>IF(AJ94=0,0,+COUNTIF(C97:AG98,"休")+COUNTIF(C97:AG98,"振替休暇")+COUNTIF(C97:AG98,"雨"))</f>
        <v>8</v>
      </c>
    </row>
    <row r="98" spans="1:39">
      <c r="B98" s="181"/>
      <c r="C98" s="18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75"/>
      <c r="AH98" s="7"/>
      <c r="AI98" s="20" t="s">
        <v>4</v>
      </c>
      <c r="AJ98" s="8">
        <f>IF(AJ94=0,0,+AJ97/AJ94)</f>
        <v>0.2857142857142857</v>
      </c>
    </row>
    <row r="99" spans="1:39">
      <c r="B99" s="73" t="str">
        <f>IF($Y$10="無","",IF($AE$10="エラー","※工期内で夏季休暇を3日設定してください",""))</f>
        <v/>
      </c>
      <c r="C99" s="40"/>
      <c r="D99" s="40"/>
      <c r="E99" s="40"/>
      <c r="F99" s="40"/>
      <c r="G99" s="40"/>
      <c r="H99" s="40"/>
      <c r="I99" s="40"/>
      <c r="J99" s="40"/>
      <c r="K99" s="40"/>
      <c r="L99" s="73" t="str">
        <f>IF($Y$11="無","",IF($AE$10="エラー","※年末年始を6日設定してください",""))</f>
        <v/>
      </c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7"/>
      <c r="AI99" s="66" t="s">
        <v>59</v>
      </c>
      <c r="AJ99" s="67" t="str">
        <f>IF(OR(AJ94&lt;7,AJ94=0)," ",IF(OR(AJ98&gt;=0.285,AJ97&gt;=G91),"達成","未達成"))</f>
        <v>達成</v>
      </c>
      <c r="AM99" s="81" t="str">
        <f>AJ99</f>
        <v>達成</v>
      </c>
    </row>
    <row r="100" spans="1:39" ht="7.5" customHeight="1"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7"/>
      <c r="AI100" s="68"/>
      <c r="AJ100" s="69"/>
    </row>
    <row r="101" spans="1:39" s="1" customFormat="1">
      <c r="A101" s="2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F101" s="2"/>
      <c r="AH101" s="2"/>
      <c r="AI101" s="13"/>
      <c r="AJ101" s="14"/>
      <c r="AK101" s="2"/>
      <c r="AL101" s="2"/>
    </row>
    <row r="103" spans="1:39" ht="18.75">
      <c r="A103" s="9" t="s">
        <v>26</v>
      </c>
      <c r="B103" s="9"/>
      <c r="G103" s="1" t="s">
        <v>20</v>
      </c>
      <c r="H103" s="25" t="s">
        <v>27</v>
      </c>
      <c r="I103" s="1">
        <f>IF(L5="","",L5)</f>
        <v>8</v>
      </c>
      <c r="J103" s="1" t="s">
        <v>28</v>
      </c>
      <c r="K103" s="1">
        <f>IF(N5="","",N5)</f>
        <v>3</v>
      </c>
      <c r="L103" s="1" t="s">
        <v>29</v>
      </c>
      <c r="M103" s="25" t="s">
        <v>23</v>
      </c>
      <c r="N103" s="1" t="s">
        <v>21</v>
      </c>
      <c r="AD103" s="2"/>
      <c r="AG103" s="2"/>
      <c r="AI103" s="71" t="s">
        <v>55</v>
      </c>
      <c r="AJ103" s="10" t="s">
        <v>18</v>
      </c>
    </row>
    <row r="104" spans="1:39">
      <c r="B104" s="156" t="s">
        <v>3</v>
      </c>
      <c r="C104" s="156"/>
      <c r="D104" s="156"/>
      <c r="E104" s="156"/>
      <c r="F104" s="1" t="s">
        <v>12</v>
      </c>
      <c r="G104" s="24" t="str">
        <f>IF(G6="","",G6)</f>
        <v>●●小学校新築工事</v>
      </c>
    </row>
    <row r="105" spans="1:39">
      <c r="B105" s="156" t="s">
        <v>33</v>
      </c>
      <c r="C105" s="156"/>
      <c r="D105" s="156"/>
      <c r="E105" s="156"/>
      <c r="F105" s="1" t="s">
        <v>12</v>
      </c>
      <c r="G105" s="160">
        <f>IF(G7="","",G7)</f>
        <v>45748</v>
      </c>
      <c r="H105" s="160"/>
      <c r="I105" s="160"/>
      <c r="J105" s="160"/>
      <c r="K105" s="160"/>
      <c r="L105" s="38" t="s">
        <v>32</v>
      </c>
      <c r="M105" s="159">
        <f>IF(M7="","",M7)</f>
        <v>46112</v>
      </c>
      <c r="N105" s="159"/>
      <c r="O105" s="159"/>
      <c r="P105" s="159"/>
      <c r="Q105" s="159"/>
      <c r="R105" s="2"/>
    </row>
    <row r="106" spans="1:39">
      <c r="B106" s="156" t="s">
        <v>16</v>
      </c>
      <c r="C106" s="156"/>
      <c r="D106" s="156"/>
      <c r="E106" s="156"/>
      <c r="F106" s="1" t="s">
        <v>12</v>
      </c>
      <c r="G106" s="157">
        <f>IF(G8="","",G8)</f>
        <v>45749</v>
      </c>
      <c r="H106" s="157"/>
      <c r="I106" s="157"/>
      <c r="J106" s="157"/>
      <c r="K106" s="157"/>
      <c r="R106" s="2"/>
    </row>
    <row r="107" spans="1:39">
      <c r="B107" s="158" t="s">
        <v>17</v>
      </c>
      <c r="C107" s="158"/>
      <c r="D107" s="158"/>
      <c r="E107" s="158"/>
      <c r="F107" s="1" t="s">
        <v>12</v>
      </c>
      <c r="G107" s="159">
        <f>IF(G9="","",G9)</f>
        <v>46112</v>
      </c>
      <c r="H107" s="159"/>
      <c r="I107" s="159"/>
      <c r="J107" s="159"/>
      <c r="K107" s="159"/>
      <c r="L107" s="187" t="s">
        <v>1</v>
      </c>
      <c r="M107" s="187"/>
      <c r="N107" s="187"/>
      <c r="O107" s="1" t="s">
        <v>12</v>
      </c>
      <c r="P107" s="188">
        <f>+G107-G106+1</f>
        <v>364</v>
      </c>
      <c r="Q107" s="188"/>
      <c r="R107" s="188"/>
    </row>
    <row r="108" spans="1:39">
      <c r="B108" s="1" t="s">
        <v>22</v>
      </c>
      <c r="C108" s="2"/>
      <c r="D108" s="2"/>
      <c r="E108" s="2"/>
      <c r="F108" s="1" t="s">
        <v>12</v>
      </c>
      <c r="G108" s="55" t="str">
        <f>IF(G10="","",G10)</f>
        <v>㈱●●建設</v>
      </c>
    </row>
    <row r="109" spans="1:39" ht="13.5" customHeight="1">
      <c r="A109" s="71" t="s">
        <v>20</v>
      </c>
      <c r="B109" s="21">
        <f>C111</f>
        <v>46023</v>
      </c>
      <c r="C109" s="2" t="s">
        <v>19</v>
      </c>
      <c r="D109" s="2"/>
      <c r="E109" s="150" t="s">
        <v>65</v>
      </c>
      <c r="F109" s="150"/>
      <c r="G109" s="151">
        <f>+COUNTIF(C112:AG112,"土")+COUNTIF(C112:AG112,"日")</f>
        <v>9</v>
      </c>
      <c r="H109" s="151"/>
      <c r="W109" s="7"/>
      <c r="X109" s="7"/>
      <c r="Y109" s="7"/>
      <c r="Z109" s="7"/>
      <c r="AA109" s="7"/>
      <c r="AB109" s="7"/>
      <c r="AC109" s="7"/>
      <c r="AD109" s="7"/>
      <c r="AE109" s="7"/>
      <c r="AI109" s="79" t="s">
        <v>66</v>
      </c>
      <c r="AJ109" s="80" t="str">
        <f>IF(OR(AJ111&lt;7,AJ111=0)," ",IF(OR(AJ114&gt;=0.285,AJ113&gt;=G109),"達成","未達成"))</f>
        <v>達成</v>
      </c>
      <c r="AK109" s="81" t="str">
        <f>AJ109</f>
        <v>達成</v>
      </c>
    </row>
    <row r="110" spans="1:39" ht="13.5" customHeight="1">
      <c r="B110" s="21"/>
      <c r="C110" s="31">
        <f>IF(C111="","",MONTH(C111))</f>
        <v>1</v>
      </c>
      <c r="D110" s="31">
        <f t="shared" ref="D110:AG110" si="27">IF(D111="","",MONTH(D111))</f>
        <v>1</v>
      </c>
      <c r="E110" s="31">
        <f t="shared" si="27"/>
        <v>1</v>
      </c>
      <c r="F110" s="31">
        <f t="shared" si="27"/>
        <v>1</v>
      </c>
      <c r="G110" s="31">
        <f t="shared" si="27"/>
        <v>1</v>
      </c>
      <c r="H110" s="31">
        <f t="shared" si="27"/>
        <v>1</v>
      </c>
      <c r="I110" s="31">
        <f t="shared" si="27"/>
        <v>1</v>
      </c>
      <c r="J110" s="31">
        <f t="shared" si="27"/>
        <v>1</v>
      </c>
      <c r="K110" s="31">
        <f t="shared" si="27"/>
        <v>1</v>
      </c>
      <c r="L110" s="31">
        <f t="shared" si="27"/>
        <v>1</v>
      </c>
      <c r="M110" s="31">
        <f t="shared" si="27"/>
        <v>1</v>
      </c>
      <c r="N110" s="31">
        <f t="shared" si="27"/>
        <v>1</v>
      </c>
      <c r="O110" s="31">
        <f t="shared" si="27"/>
        <v>1</v>
      </c>
      <c r="P110" s="31">
        <f t="shared" si="27"/>
        <v>1</v>
      </c>
      <c r="Q110" s="31">
        <f t="shared" si="27"/>
        <v>1</v>
      </c>
      <c r="R110" s="31">
        <f t="shared" si="27"/>
        <v>1</v>
      </c>
      <c r="S110" s="31">
        <f t="shared" si="27"/>
        <v>1</v>
      </c>
      <c r="T110" s="31">
        <f t="shared" si="27"/>
        <v>1</v>
      </c>
      <c r="U110" s="31">
        <f t="shared" si="27"/>
        <v>1</v>
      </c>
      <c r="V110" s="31">
        <f t="shared" si="27"/>
        <v>1</v>
      </c>
      <c r="W110" s="31">
        <f t="shared" si="27"/>
        <v>1</v>
      </c>
      <c r="X110" s="31">
        <f t="shared" si="27"/>
        <v>1</v>
      </c>
      <c r="Y110" s="31">
        <f t="shared" si="27"/>
        <v>1</v>
      </c>
      <c r="Z110" s="31">
        <f t="shared" si="27"/>
        <v>1</v>
      </c>
      <c r="AA110" s="31">
        <f t="shared" si="27"/>
        <v>1</v>
      </c>
      <c r="AB110" s="31">
        <f t="shared" si="27"/>
        <v>1</v>
      </c>
      <c r="AC110" s="31">
        <f t="shared" si="27"/>
        <v>1</v>
      </c>
      <c r="AD110" s="31">
        <f t="shared" si="27"/>
        <v>1</v>
      </c>
      <c r="AE110" s="31">
        <f t="shared" si="27"/>
        <v>1</v>
      </c>
      <c r="AF110" s="31">
        <f t="shared" si="27"/>
        <v>1</v>
      </c>
      <c r="AG110" s="31">
        <f t="shared" si="27"/>
        <v>1</v>
      </c>
      <c r="AI110" s="41" t="s">
        <v>15</v>
      </c>
      <c r="AJ110" s="42">
        <f>+COUNTIF(C113:AG114,"夏季休暇")+COUNTIF(C113:AG114,"年末年始")</f>
        <v>3</v>
      </c>
    </row>
    <row r="111" spans="1:39">
      <c r="B111" s="3" t="s">
        <v>11</v>
      </c>
      <c r="C111" s="34">
        <f>IF($G$9&lt;DATE(YEAR(C13),MONTH(C13)+9,1),"",DATE(YEAR(C13),MONTH(C13)+9,1))</f>
        <v>46023</v>
      </c>
      <c r="D111" s="15">
        <f>IF(C111="","",IF($G$9&lt;(+C111+1),"",IF(MONTH(+C111+1)=C110,C111+1,"")))</f>
        <v>46024</v>
      </c>
      <c r="E111" s="15">
        <f t="shared" ref="E111:AG111" si="28">IF(D111="","",IF($G$9&lt;(+D111+1),"",IF(MONTH(+D111+1)=D110,D111+1,"")))</f>
        <v>46025</v>
      </c>
      <c r="F111" s="15">
        <f t="shared" si="28"/>
        <v>46026</v>
      </c>
      <c r="G111" s="15">
        <f t="shared" si="28"/>
        <v>46027</v>
      </c>
      <c r="H111" s="15">
        <f t="shared" si="28"/>
        <v>46028</v>
      </c>
      <c r="I111" s="15">
        <f t="shared" si="28"/>
        <v>46029</v>
      </c>
      <c r="J111" s="15">
        <f t="shared" si="28"/>
        <v>46030</v>
      </c>
      <c r="K111" s="15">
        <f t="shared" si="28"/>
        <v>46031</v>
      </c>
      <c r="L111" s="15">
        <f t="shared" si="28"/>
        <v>46032</v>
      </c>
      <c r="M111" s="15">
        <f t="shared" si="28"/>
        <v>46033</v>
      </c>
      <c r="N111" s="15">
        <f t="shared" si="28"/>
        <v>46034</v>
      </c>
      <c r="O111" s="15">
        <f t="shared" si="28"/>
        <v>46035</v>
      </c>
      <c r="P111" s="15">
        <f t="shared" si="28"/>
        <v>46036</v>
      </c>
      <c r="Q111" s="15">
        <f t="shared" si="28"/>
        <v>46037</v>
      </c>
      <c r="R111" s="15">
        <f t="shared" si="28"/>
        <v>46038</v>
      </c>
      <c r="S111" s="15">
        <f t="shared" si="28"/>
        <v>46039</v>
      </c>
      <c r="T111" s="15">
        <f t="shared" si="28"/>
        <v>46040</v>
      </c>
      <c r="U111" s="15">
        <f t="shared" si="28"/>
        <v>46041</v>
      </c>
      <c r="V111" s="15">
        <f t="shared" si="28"/>
        <v>46042</v>
      </c>
      <c r="W111" s="15">
        <f t="shared" si="28"/>
        <v>46043</v>
      </c>
      <c r="X111" s="15">
        <f t="shared" si="28"/>
        <v>46044</v>
      </c>
      <c r="Y111" s="15">
        <f t="shared" si="28"/>
        <v>46045</v>
      </c>
      <c r="Z111" s="15">
        <f t="shared" si="28"/>
        <v>46046</v>
      </c>
      <c r="AA111" s="15">
        <f t="shared" si="28"/>
        <v>46047</v>
      </c>
      <c r="AB111" s="15">
        <f t="shared" si="28"/>
        <v>46048</v>
      </c>
      <c r="AC111" s="15">
        <f t="shared" si="28"/>
        <v>46049</v>
      </c>
      <c r="AD111" s="15">
        <f t="shared" si="28"/>
        <v>46050</v>
      </c>
      <c r="AE111" s="15">
        <f t="shared" si="28"/>
        <v>46051</v>
      </c>
      <c r="AF111" s="15">
        <f t="shared" si="28"/>
        <v>46052</v>
      </c>
      <c r="AG111" s="32">
        <f t="shared" si="28"/>
        <v>46053</v>
      </c>
      <c r="AH111" s="4"/>
      <c r="AI111" s="20" t="s">
        <v>60</v>
      </c>
      <c r="AJ111" s="70">
        <f>COUNT(C111:AG111)-AJ110</f>
        <v>28</v>
      </c>
    </row>
    <row r="112" spans="1:39">
      <c r="B112" s="5" t="s">
        <v>5</v>
      </c>
      <c r="C112" s="30" t="str">
        <f>IF(C111="","",TEXT(WEEKDAY(+C111),"aaa"))</f>
        <v>木</v>
      </c>
      <c r="D112" s="30" t="str">
        <f t="shared" ref="D112:AG112" si="29">IF(D111="","",TEXT(WEEKDAY(+D111),"aaa"))</f>
        <v>金</v>
      </c>
      <c r="E112" s="30" t="str">
        <f t="shared" si="29"/>
        <v>土</v>
      </c>
      <c r="F112" s="30" t="str">
        <f t="shared" si="29"/>
        <v>日</v>
      </c>
      <c r="G112" s="30" t="str">
        <f t="shared" si="29"/>
        <v>月</v>
      </c>
      <c r="H112" s="30" t="str">
        <f t="shared" si="29"/>
        <v>火</v>
      </c>
      <c r="I112" s="30" t="str">
        <f t="shared" si="29"/>
        <v>水</v>
      </c>
      <c r="J112" s="30" t="str">
        <f t="shared" si="29"/>
        <v>木</v>
      </c>
      <c r="K112" s="30" t="str">
        <f t="shared" si="29"/>
        <v>金</v>
      </c>
      <c r="L112" s="30" t="str">
        <f t="shared" si="29"/>
        <v>土</v>
      </c>
      <c r="M112" s="30" t="str">
        <f t="shared" si="29"/>
        <v>日</v>
      </c>
      <c r="N112" s="30" t="str">
        <f t="shared" si="29"/>
        <v>月</v>
      </c>
      <c r="O112" s="30" t="str">
        <f t="shared" si="29"/>
        <v>火</v>
      </c>
      <c r="P112" s="30" t="str">
        <f t="shared" si="29"/>
        <v>水</v>
      </c>
      <c r="Q112" s="30" t="str">
        <f t="shared" si="29"/>
        <v>木</v>
      </c>
      <c r="R112" s="30" t="str">
        <f t="shared" si="29"/>
        <v>金</v>
      </c>
      <c r="S112" s="30" t="str">
        <f t="shared" si="29"/>
        <v>土</v>
      </c>
      <c r="T112" s="30" t="str">
        <f t="shared" si="29"/>
        <v>日</v>
      </c>
      <c r="U112" s="30" t="str">
        <f t="shared" si="29"/>
        <v>月</v>
      </c>
      <c r="V112" s="30" t="str">
        <f t="shared" si="29"/>
        <v>火</v>
      </c>
      <c r="W112" s="30" t="str">
        <f t="shared" si="29"/>
        <v>水</v>
      </c>
      <c r="X112" s="30" t="str">
        <f t="shared" si="29"/>
        <v>木</v>
      </c>
      <c r="Y112" s="30" t="str">
        <f t="shared" si="29"/>
        <v>金</v>
      </c>
      <c r="Z112" s="30" t="str">
        <f t="shared" si="29"/>
        <v>土</v>
      </c>
      <c r="AA112" s="30" t="str">
        <f t="shared" si="29"/>
        <v>日</v>
      </c>
      <c r="AB112" s="30" t="str">
        <f t="shared" si="29"/>
        <v>月</v>
      </c>
      <c r="AC112" s="30" t="str">
        <f t="shared" si="29"/>
        <v>火</v>
      </c>
      <c r="AD112" s="30" t="str">
        <f t="shared" si="29"/>
        <v>水</v>
      </c>
      <c r="AE112" s="30" t="str">
        <f t="shared" si="29"/>
        <v>木</v>
      </c>
      <c r="AF112" s="30" t="str">
        <f t="shared" si="29"/>
        <v>金</v>
      </c>
      <c r="AG112" s="29" t="str">
        <f t="shared" si="29"/>
        <v>土</v>
      </c>
      <c r="AH112" s="7"/>
      <c r="AI112" s="20" t="s">
        <v>61</v>
      </c>
      <c r="AJ112" s="12">
        <f>COUNT(C111:AG111)-AJ110-COUNTIF(C115:AG116,"一時中止")-COUNTIF(C115:AG116,"その他")</f>
        <v>28</v>
      </c>
    </row>
    <row r="113" spans="1:39" ht="13.5" customHeight="1">
      <c r="B113" s="184" t="s">
        <v>0</v>
      </c>
      <c r="C113" s="186" t="s">
        <v>25</v>
      </c>
      <c r="D113" s="154" t="s">
        <v>25</v>
      </c>
      <c r="E113" s="154" t="s">
        <v>25</v>
      </c>
      <c r="F113" s="154" t="s">
        <v>8</v>
      </c>
      <c r="G113" s="154"/>
      <c r="H113" s="154"/>
      <c r="I113" s="154"/>
      <c r="J113" s="154"/>
      <c r="K113" s="154"/>
      <c r="L113" s="154" t="s">
        <v>8</v>
      </c>
      <c r="M113" s="154" t="s">
        <v>8</v>
      </c>
      <c r="N113" s="154"/>
      <c r="O113" s="154"/>
      <c r="P113" s="154"/>
      <c r="Q113" s="154"/>
      <c r="R113" s="154"/>
      <c r="S113" s="154" t="s">
        <v>8</v>
      </c>
      <c r="T113" s="154" t="s">
        <v>8</v>
      </c>
      <c r="U113" s="154"/>
      <c r="V113" s="154"/>
      <c r="W113" s="154"/>
      <c r="X113" s="154"/>
      <c r="Y113" s="154"/>
      <c r="Z113" s="154" t="s">
        <v>8</v>
      </c>
      <c r="AA113" s="154" t="s">
        <v>8</v>
      </c>
      <c r="AB113" s="154"/>
      <c r="AC113" s="154"/>
      <c r="AD113" s="154"/>
      <c r="AE113" s="154"/>
      <c r="AF113" s="154"/>
      <c r="AG113" s="155" t="s">
        <v>8</v>
      </c>
      <c r="AH113" s="7"/>
      <c r="AI113" s="20" t="s">
        <v>6</v>
      </c>
      <c r="AJ113" s="6">
        <f>IF(AJ112=0,0,+COUNTIF(C113:AG114,"休"))</f>
        <v>8</v>
      </c>
    </row>
    <row r="114" spans="1:39" ht="13.5" customHeight="1">
      <c r="B114" s="185"/>
      <c r="C114" s="186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5"/>
      <c r="AH114" s="7"/>
      <c r="AI114" s="20" t="s">
        <v>9</v>
      </c>
      <c r="AJ114" s="8">
        <f>IF(AJ111=0,0,+AJ113/AJ111)</f>
        <v>0.2857142857142857</v>
      </c>
    </row>
    <row r="115" spans="1:39" ht="13.5" customHeight="1">
      <c r="B115" s="180" t="s">
        <v>7</v>
      </c>
      <c r="C115" s="182" t="s">
        <v>25</v>
      </c>
      <c r="D115" s="152" t="s">
        <v>25</v>
      </c>
      <c r="E115" s="152" t="s">
        <v>25</v>
      </c>
      <c r="F115" s="152" t="s">
        <v>8</v>
      </c>
      <c r="G115" s="152"/>
      <c r="H115" s="152"/>
      <c r="I115" s="152"/>
      <c r="J115" s="152"/>
      <c r="K115" s="152"/>
      <c r="L115" s="152" t="s">
        <v>8</v>
      </c>
      <c r="M115" s="152" t="s">
        <v>8</v>
      </c>
      <c r="N115" s="152"/>
      <c r="O115" s="152"/>
      <c r="P115" s="152"/>
      <c r="Q115" s="152"/>
      <c r="R115" s="152"/>
      <c r="S115" s="152" t="s">
        <v>8</v>
      </c>
      <c r="T115" s="152" t="s">
        <v>8</v>
      </c>
      <c r="U115" s="152"/>
      <c r="V115" s="152"/>
      <c r="W115" s="152"/>
      <c r="X115" s="152"/>
      <c r="Y115" s="152"/>
      <c r="Z115" s="152" t="s">
        <v>8</v>
      </c>
      <c r="AA115" s="152" t="s">
        <v>8</v>
      </c>
      <c r="AB115" s="152"/>
      <c r="AC115" s="152"/>
      <c r="AD115" s="152"/>
      <c r="AE115" s="152"/>
      <c r="AF115" s="152"/>
      <c r="AG115" s="174" t="s">
        <v>8</v>
      </c>
      <c r="AH115" s="7"/>
      <c r="AI115" s="20" t="s">
        <v>10</v>
      </c>
      <c r="AJ115" s="6">
        <f>IF(AJ112=0,0,+COUNTIF(C115:AG116,"休")+COUNTIF(C115:AG116,"振替休暇")+COUNTIF(C115:AG116,"雨"))</f>
        <v>8</v>
      </c>
    </row>
    <row r="116" spans="1:39">
      <c r="B116" s="181"/>
      <c r="C116" s="18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75"/>
      <c r="AH116" s="7"/>
      <c r="AI116" s="20" t="s">
        <v>4</v>
      </c>
      <c r="AJ116" s="8">
        <f>IF(AJ112=0,0,+AJ115/AJ112)</f>
        <v>0.2857142857142857</v>
      </c>
    </row>
    <row r="117" spans="1:39">
      <c r="B117" s="73" t="str">
        <f>IF($Y$10="無","",IF($AE$10="エラー","※工期内で夏季休暇を3日設定してください",""))</f>
        <v/>
      </c>
      <c r="C117" s="40"/>
      <c r="D117" s="40"/>
      <c r="E117" s="40"/>
      <c r="F117" s="40"/>
      <c r="G117" s="40"/>
      <c r="H117" s="40"/>
      <c r="I117" s="40"/>
      <c r="J117" s="40"/>
      <c r="K117" s="40"/>
      <c r="L117" s="73" t="str">
        <f>IF($Y$11="無","",IF($AE$10="エラー","※年末年始を6日設定してください",""))</f>
        <v/>
      </c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7"/>
      <c r="AI117" s="66" t="s">
        <v>59</v>
      </c>
      <c r="AJ117" s="67" t="str">
        <f>IF(OR(AJ112&lt;7,AJ112=0)," ",IF(OR(AJ116&gt;=0.285,AJ115&gt;=G109),"達成","未達成"))</f>
        <v>達成</v>
      </c>
      <c r="AM117" s="81" t="str">
        <f>AJ117</f>
        <v>達成</v>
      </c>
    </row>
    <row r="118" spans="1:39" ht="7.5" customHeight="1"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7"/>
      <c r="AI118" s="68"/>
      <c r="AJ118" s="69"/>
    </row>
    <row r="119" spans="1:39" ht="13.5" customHeight="1">
      <c r="A119" s="71" t="s">
        <v>20</v>
      </c>
      <c r="B119" s="21">
        <f>C121</f>
        <v>46054</v>
      </c>
      <c r="C119" s="2" t="s">
        <v>19</v>
      </c>
      <c r="D119" s="2"/>
      <c r="E119" s="150" t="s">
        <v>65</v>
      </c>
      <c r="F119" s="150"/>
      <c r="G119" s="151">
        <f>+COUNTIF(C122:AG122,"土")+COUNTIF(C122:AG122,"日")</f>
        <v>8</v>
      </c>
      <c r="H119" s="151"/>
      <c r="W119" s="7"/>
      <c r="X119" s="7"/>
      <c r="Y119" s="7"/>
      <c r="Z119" s="7"/>
      <c r="AA119" s="7"/>
      <c r="AB119" s="7"/>
      <c r="AC119" s="7"/>
      <c r="AD119" s="7"/>
      <c r="AE119" s="7"/>
      <c r="AI119" s="79" t="s">
        <v>66</v>
      </c>
      <c r="AJ119" s="80" t="str">
        <f>IF(OR(AJ121&lt;7,AJ121=0)," ",IF(OR(AJ124&gt;=0.285,AJ123&gt;=G119),"達成","未達成"))</f>
        <v>達成</v>
      </c>
      <c r="AK119" s="81" t="str">
        <f>AJ119</f>
        <v>達成</v>
      </c>
    </row>
    <row r="120" spans="1:39" ht="13.5" customHeight="1">
      <c r="B120" s="21"/>
      <c r="C120" s="31">
        <f>IF(C121="","",MONTH(C121))</f>
        <v>2</v>
      </c>
      <c r="D120" s="31">
        <f t="shared" ref="D120:AG120" si="30">IF(D121="","",MONTH(D121))</f>
        <v>2</v>
      </c>
      <c r="E120" s="31">
        <f t="shared" si="30"/>
        <v>2</v>
      </c>
      <c r="F120" s="31">
        <f t="shared" si="30"/>
        <v>2</v>
      </c>
      <c r="G120" s="31">
        <f t="shared" si="30"/>
        <v>2</v>
      </c>
      <c r="H120" s="31">
        <f t="shared" si="30"/>
        <v>2</v>
      </c>
      <c r="I120" s="31">
        <f t="shared" si="30"/>
        <v>2</v>
      </c>
      <c r="J120" s="31">
        <f t="shared" si="30"/>
        <v>2</v>
      </c>
      <c r="K120" s="31">
        <f t="shared" si="30"/>
        <v>2</v>
      </c>
      <c r="L120" s="31">
        <f t="shared" si="30"/>
        <v>2</v>
      </c>
      <c r="M120" s="31">
        <f t="shared" si="30"/>
        <v>2</v>
      </c>
      <c r="N120" s="31">
        <f t="shared" si="30"/>
        <v>2</v>
      </c>
      <c r="O120" s="31">
        <f t="shared" si="30"/>
        <v>2</v>
      </c>
      <c r="P120" s="31">
        <f t="shared" si="30"/>
        <v>2</v>
      </c>
      <c r="Q120" s="31">
        <f t="shared" si="30"/>
        <v>2</v>
      </c>
      <c r="R120" s="31">
        <f t="shared" si="30"/>
        <v>2</v>
      </c>
      <c r="S120" s="31">
        <f t="shared" si="30"/>
        <v>2</v>
      </c>
      <c r="T120" s="31">
        <f t="shared" si="30"/>
        <v>2</v>
      </c>
      <c r="U120" s="31">
        <f t="shared" si="30"/>
        <v>2</v>
      </c>
      <c r="V120" s="31">
        <f t="shared" si="30"/>
        <v>2</v>
      </c>
      <c r="W120" s="31">
        <f t="shared" si="30"/>
        <v>2</v>
      </c>
      <c r="X120" s="31">
        <f t="shared" si="30"/>
        <v>2</v>
      </c>
      <c r="Y120" s="31">
        <f t="shared" si="30"/>
        <v>2</v>
      </c>
      <c r="Z120" s="31">
        <f t="shared" si="30"/>
        <v>2</v>
      </c>
      <c r="AA120" s="31">
        <f t="shared" si="30"/>
        <v>2</v>
      </c>
      <c r="AB120" s="31">
        <f t="shared" si="30"/>
        <v>2</v>
      </c>
      <c r="AC120" s="31">
        <f t="shared" si="30"/>
        <v>2</v>
      </c>
      <c r="AD120" s="31">
        <f t="shared" si="30"/>
        <v>2</v>
      </c>
      <c r="AE120" s="31" t="str">
        <f t="shared" si="30"/>
        <v/>
      </c>
      <c r="AF120" s="31" t="str">
        <f t="shared" si="30"/>
        <v/>
      </c>
      <c r="AG120" s="31" t="str">
        <f t="shared" si="30"/>
        <v/>
      </c>
      <c r="AI120" s="41" t="s">
        <v>15</v>
      </c>
      <c r="AJ120" s="42">
        <f>+COUNTIF(C123:AG124,"夏季休暇")+COUNTIF(C123:AG124,"年末年始")</f>
        <v>0</v>
      </c>
    </row>
    <row r="121" spans="1:39">
      <c r="B121" s="18" t="s">
        <v>11</v>
      </c>
      <c r="C121" s="34">
        <f>IF($G$9&lt;DATE(YEAR(C13),MONTH(C13)+10,1),"",DATE(YEAR(C13),MONTH(C13)+10,1))</f>
        <v>46054</v>
      </c>
      <c r="D121" s="15">
        <f>IF(C121="","",IF($G$9&lt;(+C121+1),"",IF(MONTH(+C121+1)=C120,C121+1,"")))</f>
        <v>46055</v>
      </c>
      <c r="E121" s="15">
        <f t="shared" ref="E121:AG121" si="31">IF(D121="","",IF($G$9&lt;(+D121+1),"",IF(MONTH(+D121+1)=D120,D121+1,"")))</f>
        <v>46056</v>
      </c>
      <c r="F121" s="15">
        <f t="shared" si="31"/>
        <v>46057</v>
      </c>
      <c r="G121" s="15">
        <f t="shared" si="31"/>
        <v>46058</v>
      </c>
      <c r="H121" s="15">
        <f t="shared" si="31"/>
        <v>46059</v>
      </c>
      <c r="I121" s="15">
        <f t="shared" si="31"/>
        <v>46060</v>
      </c>
      <c r="J121" s="15">
        <f t="shared" si="31"/>
        <v>46061</v>
      </c>
      <c r="K121" s="15">
        <f t="shared" si="31"/>
        <v>46062</v>
      </c>
      <c r="L121" s="15">
        <f t="shared" si="31"/>
        <v>46063</v>
      </c>
      <c r="M121" s="15">
        <f t="shared" si="31"/>
        <v>46064</v>
      </c>
      <c r="N121" s="15">
        <f t="shared" si="31"/>
        <v>46065</v>
      </c>
      <c r="O121" s="15">
        <f t="shared" si="31"/>
        <v>46066</v>
      </c>
      <c r="P121" s="15">
        <f t="shared" si="31"/>
        <v>46067</v>
      </c>
      <c r="Q121" s="15">
        <f t="shared" si="31"/>
        <v>46068</v>
      </c>
      <c r="R121" s="15">
        <f t="shared" si="31"/>
        <v>46069</v>
      </c>
      <c r="S121" s="15">
        <f t="shared" si="31"/>
        <v>46070</v>
      </c>
      <c r="T121" s="15">
        <f t="shared" si="31"/>
        <v>46071</v>
      </c>
      <c r="U121" s="15">
        <f t="shared" si="31"/>
        <v>46072</v>
      </c>
      <c r="V121" s="15">
        <f t="shared" si="31"/>
        <v>46073</v>
      </c>
      <c r="W121" s="15">
        <f t="shared" si="31"/>
        <v>46074</v>
      </c>
      <c r="X121" s="15">
        <f t="shared" si="31"/>
        <v>46075</v>
      </c>
      <c r="Y121" s="15">
        <f t="shared" si="31"/>
        <v>46076</v>
      </c>
      <c r="Z121" s="15">
        <f t="shared" si="31"/>
        <v>46077</v>
      </c>
      <c r="AA121" s="15">
        <f t="shared" si="31"/>
        <v>46078</v>
      </c>
      <c r="AB121" s="15">
        <f t="shared" si="31"/>
        <v>46079</v>
      </c>
      <c r="AC121" s="15">
        <f t="shared" si="31"/>
        <v>46080</v>
      </c>
      <c r="AD121" s="15">
        <f t="shared" si="31"/>
        <v>46081</v>
      </c>
      <c r="AE121" s="15" t="str">
        <f t="shared" si="31"/>
        <v/>
      </c>
      <c r="AF121" s="15" t="str">
        <f t="shared" si="31"/>
        <v/>
      </c>
      <c r="AG121" s="32" t="str">
        <f t="shared" si="31"/>
        <v/>
      </c>
      <c r="AH121" s="4"/>
      <c r="AI121" s="20" t="s">
        <v>60</v>
      </c>
      <c r="AJ121" s="70">
        <f>COUNT(C121:AG121)-AJ120</f>
        <v>28</v>
      </c>
    </row>
    <row r="122" spans="1:39">
      <c r="B122" s="19" t="s">
        <v>5</v>
      </c>
      <c r="C122" s="30" t="str">
        <f>IF(C121="","",TEXT(WEEKDAY(+C121),"aaa"))</f>
        <v>日</v>
      </c>
      <c r="D122" s="30" t="str">
        <f t="shared" ref="D122:AG122" si="32">IF(D121="","",TEXT(WEEKDAY(+D121),"aaa"))</f>
        <v>月</v>
      </c>
      <c r="E122" s="30" t="str">
        <f t="shared" si="32"/>
        <v>火</v>
      </c>
      <c r="F122" s="30" t="str">
        <f t="shared" si="32"/>
        <v>水</v>
      </c>
      <c r="G122" s="30" t="str">
        <f t="shared" si="32"/>
        <v>木</v>
      </c>
      <c r="H122" s="30" t="str">
        <f t="shared" si="32"/>
        <v>金</v>
      </c>
      <c r="I122" s="30" t="str">
        <f t="shared" si="32"/>
        <v>土</v>
      </c>
      <c r="J122" s="30" t="str">
        <f t="shared" si="32"/>
        <v>日</v>
      </c>
      <c r="K122" s="30" t="str">
        <f t="shared" si="32"/>
        <v>月</v>
      </c>
      <c r="L122" s="30" t="str">
        <f t="shared" si="32"/>
        <v>火</v>
      </c>
      <c r="M122" s="30" t="str">
        <f t="shared" si="32"/>
        <v>水</v>
      </c>
      <c r="N122" s="30" t="str">
        <f t="shared" si="32"/>
        <v>木</v>
      </c>
      <c r="O122" s="30" t="str">
        <f t="shared" si="32"/>
        <v>金</v>
      </c>
      <c r="P122" s="30" t="str">
        <f t="shared" si="32"/>
        <v>土</v>
      </c>
      <c r="Q122" s="30" t="str">
        <f t="shared" si="32"/>
        <v>日</v>
      </c>
      <c r="R122" s="30" t="str">
        <f t="shared" si="32"/>
        <v>月</v>
      </c>
      <c r="S122" s="30" t="str">
        <f t="shared" si="32"/>
        <v>火</v>
      </c>
      <c r="T122" s="30" t="str">
        <f t="shared" si="32"/>
        <v>水</v>
      </c>
      <c r="U122" s="30" t="str">
        <f t="shared" si="32"/>
        <v>木</v>
      </c>
      <c r="V122" s="30" t="str">
        <f t="shared" si="32"/>
        <v>金</v>
      </c>
      <c r="W122" s="30" t="str">
        <f t="shared" si="32"/>
        <v>土</v>
      </c>
      <c r="X122" s="30" t="str">
        <f t="shared" si="32"/>
        <v>日</v>
      </c>
      <c r="Y122" s="30" t="str">
        <f t="shared" si="32"/>
        <v>月</v>
      </c>
      <c r="Z122" s="30" t="str">
        <f t="shared" si="32"/>
        <v>火</v>
      </c>
      <c r="AA122" s="30" t="str">
        <f t="shared" si="32"/>
        <v>水</v>
      </c>
      <c r="AB122" s="30" t="str">
        <f t="shared" si="32"/>
        <v>木</v>
      </c>
      <c r="AC122" s="30" t="str">
        <f t="shared" si="32"/>
        <v>金</v>
      </c>
      <c r="AD122" s="30" t="str">
        <f t="shared" si="32"/>
        <v>土</v>
      </c>
      <c r="AE122" s="30" t="str">
        <f t="shared" si="32"/>
        <v/>
      </c>
      <c r="AF122" s="30" t="str">
        <f t="shared" si="32"/>
        <v/>
      </c>
      <c r="AG122" s="29" t="str">
        <f t="shared" si="32"/>
        <v/>
      </c>
      <c r="AH122" s="7"/>
      <c r="AI122" s="20" t="s">
        <v>61</v>
      </c>
      <c r="AJ122" s="12">
        <f>COUNT(C121:AG121)-AJ120-COUNTIF(C125:AG126,"一時中止")-COUNTIF(C125:AG126,"その他")</f>
        <v>28</v>
      </c>
    </row>
    <row r="123" spans="1:39" ht="13.5" customHeight="1">
      <c r="B123" s="184" t="s">
        <v>0</v>
      </c>
      <c r="C123" s="186" t="s">
        <v>8</v>
      </c>
      <c r="D123" s="154"/>
      <c r="E123" s="154"/>
      <c r="F123" s="154"/>
      <c r="G123" s="154"/>
      <c r="H123" s="154"/>
      <c r="I123" s="154" t="s">
        <v>8</v>
      </c>
      <c r="J123" s="154" t="s">
        <v>8</v>
      </c>
      <c r="K123" s="154"/>
      <c r="L123" s="154"/>
      <c r="M123" s="154"/>
      <c r="N123" s="154"/>
      <c r="O123" s="154"/>
      <c r="P123" s="154" t="s">
        <v>8</v>
      </c>
      <c r="Q123" s="154" t="s">
        <v>8</v>
      </c>
      <c r="R123" s="154"/>
      <c r="S123" s="154"/>
      <c r="T123" s="154"/>
      <c r="U123" s="154"/>
      <c r="V123" s="154"/>
      <c r="W123" s="154" t="s">
        <v>8</v>
      </c>
      <c r="X123" s="154" t="s">
        <v>8</v>
      </c>
      <c r="Y123" s="154"/>
      <c r="Z123" s="154"/>
      <c r="AA123" s="154"/>
      <c r="AB123" s="154"/>
      <c r="AC123" s="154"/>
      <c r="AD123" s="154" t="s">
        <v>8</v>
      </c>
      <c r="AE123" s="154"/>
      <c r="AF123" s="154"/>
      <c r="AG123" s="155"/>
      <c r="AH123" s="7"/>
      <c r="AI123" s="20" t="s">
        <v>6</v>
      </c>
      <c r="AJ123" s="6">
        <f>IF(AJ122=0,0,+COUNTIF(C123:AG124,"休"))</f>
        <v>8</v>
      </c>
    </row>
    <row r="124" spans="1:39" ht="13.5" customHeight="1">
      <c r="B124" s="185"/>
      <c r="C124" s="186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5"/>
      <c r="AH124" s="7"/>
      <c r="AI124" s="20" t="s">
        <v>9</v>
      </c>
      <c r="AJ124" s="8">
        <f>IF(AJ121=0,0,+AJ123/AJ121)</f>
        <v>0.2857142857142857</v>
      </c>
    </row>
    <row r="125" spans="1:39" ht="13.5" customHeight="1">
      <c r="B125" s="180" t="s">
        <v>7</v>
      </c>
      <c r="C125" s="182" t="s">
        <v>8</v>
      </c>
      <c r="D125" s="152"/>
      <c r="E125" s="152"/>
      <c r="F125" s="152"/>
      <c r="G125" s="152"/>
      <c r="H125" s="152"/>
      <c r="I125" s="152" t="s">
        <v>8</v>
      </c>
      <c r="J125" s="152" t="s">
        <v>8</v>
      </c>
      <c r="K125" s="152"/>
      <c r="L125" s="152"/>
      <c r="M125" s="152"/>
      <c r="N125" s="152"/>
      <c r="O125" s="152"/>
      <c r="P125" s="152" t="s">
        <v>8</v>
      </c>
      <c r="Q125" s="152" t="s">
        <v>8</v>
      </c>
      <c r="R125" s="152"/>
      <c r="S125" s="152"/>
      <c r="T125" s="152"/>
      <c r="U125" s="152"/>
      <c r="V125" s="152"/>
      <c r="W125" s="152" t="s">
        <v>8</v>
      </c>
      <c r="X125" s="152" t="s">
        <v>8</v>
      </c>
      <c r="Y125" s="152"/>
      <c r="Z125" s="152"/>
      <c r="AA125" s="152"/>
      <c r="AB125" s="152"/>
      <c r="AC125" s="152"/>
      <c r="AD125" s="152" t="s">
        <v>8</v>
      </c>
      <c r="AE125" s="152"/>
      <c r="AF125" s="152"/>
      <c r="AG125" s="174"/>
      <c r="AH125" s="7"/>
      <c r="AI125" s="20" t="s">
        <v>10</v>
      </c>
      <c r="AJ125" s="6">
        <f>IF(AJ122=0,0,+COUNTIF(C125:AG126,"休")+COUNTIF(C125:AG126,"振替休暇")+COUNTIF(C125:AG126,"雨"))</f>
        <v>8</v>
      </c>
    </row>
    <row r="126" spans="1:39">
      <c r="B126" s="181"/>
      <c r="C126" s="18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75"/>
      <c r="AH126" s="7"/>
      <c r="AI126" s="20" t="s">
        <v>4</v>
      </c>
      <c r="AJ126" s="8">
        <f>IF(AJ122=0,0,+AJ125/AJ122)</f>
        <v>0.2857142857142857</v>
      </c>
    </row>
    <row r="127" spans="1:39">
      <c r="B127" s="73" t="str">
        <f>IF($Y$10="無","",IF($AE$10="エラー","※工期内で夏季休暇を3日設定してください",""))</f>
        <v/>
      </c>
      <c r="C127" s="40"/>
      <c r="D127" s="40"/>
      <c r="E127" s="40"/>
      <c r="F127" s="40"/>
      <c r="G127" s="40"/>
      <c r="H127" s="40"/>
      <c r="I127" s="40"/>
      <c r="J127" s="40"/>
      <c r="K127" s="40"/>
      <c r="L127" s="73" t="str">
        <f>IF($Y$11="無","",IF($AE$10="エラー","※年末年始を6日設定してください",""))</f>
        <v/>
      </c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7"/>
      <c r="AI127" s="66" t="s">
        <v>59</v>
      </c>
      <c r="AJ127" s="67" t="str">
        <f>IF(OR(AJ122&lt;7,AJ122=0)," ",IF(OR(AJ126&gt;=0.285,AJ125&gt;=G119),"達成","未達成"))</f>
        <v>達成</v>
      </c>
      <c r="AM127" s="81" t="str">
        <f>AJ127</f>
        <v>達成</v>
      </c>
    </row>
    <row r="128" spans="1:39" ht="9.75" customHeight="1"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7"/>
      <c r="AI128" s="68"/>
      <c r="AJ128" s="69"/>
    </row>
    <row r="129" spans="1:39" ht="13.5" customHeight="1">
      <c r="A129" s="71" t="s">
        <v>20</v>
      </c>
      <c r="B129" s="21">
        <f>C131</f>
        <v>46082</v>
      </c>
      <c r="C129" s="2" t="s">
        <v>19</v>
      </c>
      <c r="D129" s="2"/>
      <c r="E129" s="150" t="s">
        <v>65</v>
      </c>
      <c r="F129" s="150"/>
      <c r="G129" s="151">
        <f>+COUNTIF(C132:AG132,"土")+COUNTIF(C132:AG132,"日")</f>
        <v>9</v>
      </c>
      <c r="H129" s="151"/>
      <c r="W129" s="7"/>
      <c r="X129" s="7"/>
      <c r="Y129" s="7"/>
      <c r="Z129" s="7"/>
      <c r="AA129" s="7"/>
      <c r="AB129" s="7"/>
      <c r="AC129" s="7"/>
      <c r="AD129" s="7"/>
      <c r="AE129" s="7"/>
      <c r="AI129" s="79" t="s">
        <v>66</v>
      </c>
      <c r="AJ129" s="80" t="str">
        <f>IF(OR(AJ131&lt;7,AJ131=0)," ",IF(OR(AJ134&gt;=0.285,AJ133&gt;=G129),"達成","未達成"))</f>
        <v>達成</v>
      </c>
      <c r="AK129" s="81" t="str">
        <f>AJ129</f>
        <v>達成</v>
      </c>
    </row>
    <row r="130" spans="1:39" ht="13.5" customHeight="1">
      <c r="B130" s="21"/>
      <c r="C130" s="31">
        <f>IF(C131="","",MONTH(C131))</f>
        <v>3</v>
      </c>
      <c r="D130" s="31">
        <f t="shared" ref="D130:AG130" si="33">IF(D131="","",MONTH(D131))</f>
        <v>3</v>
      </c>
      <c r="E130" s="31">
        <f t="shared" si="33"/>
        <v>3</v>
      </c>
      <c r="F130" s="31">
        <f t="shared" si="33"/>
        <v>3</v>
      </c>
      <c r="G130" s="31">
        <f t="shared" si="33"/>
        <v>3</v>
      </c>
      <c r="H130" s="31">
        <f t="shared" si="33"/>
        <v>3</v>
      </c>
      <c r="I130" s="31">
        <f t="shared" si="33"/>
        <v>3</v>
      </c>
      <c r="J130" s="31">
        <f t="shared" si="33"/>
        <v>3</v>
      </c>
      <c r="K130" s="31">
        <f t="shared" si="33"/>
        <v>3</v>
      </c>
      <c r="L130" s="31">
        <f t="shared" si="33"/>
        <v>3</v>
      </c>
      <c r="M130" s="31">
        <f t="shared" si="33"/>
        <v>3</v>
      </c>
      <c r="N130" s="31">
        <f t="shared" si="33"/>
        <v>3</v>
      </c>
      <c r="O130" s="31">
        <f t="shared" si="33"/>
        <v>3</v>
      </c>
      <c r="P130" s="31">
        <f t="shared" si="33"/>
        <v>3</v>
      </c>
      <c r="Q130" s="31">
        <f t="shared" si="33"/>
        <v>3</v>
      </c>
      <c r="R130" s="31">
        <f t="shared" si="33"/>
        <v>3</v>
      </c>
      <c r="S130" s="31">
        <f t="shared" si="33"/>
        <v>3</v>
      </c>
      <c r="T130" s="31">
        <f t="shared" si="33"/>
        <v>3</v>
      </c>
      <c r="U130" s="31">
        <f t="shared" si="33"/>
        <v>3</v>
      </c>
      <c r="V130" s="31">
        <f t="shared" si="33"/>
        <v>3</v>
      </c>
      <c r="W130" s="31">
        <f t="shared" si="33"/>
        <v>3</v>
      </c>
      <c r="X130" s="31">
        <f t="shared" si="33"/>
        <v>3</v>
      </c>
      <c r="Y130" s="31">
        <f t="shared" si="33"/>
        <v>3</v>
      </c>
      <c r="Z130" s="31">
        <f t="shared" si="33"/>
        <v>3</v>
      </c>
      <c r="AA130" s="31">
        <f t="shared" si="33"/>
        <v>3</v>
      </c>
      <c r="AB130" s="31">
        <f t="shared" si="33"/>
        <v>3</v>
      </c>
      <c r="AC130" s="31">
        <f t="shared" si="33"/>
        <v>3</v>
      </c>
      <c r="AD130" s="31">
        <f t="shared" si="33"/>
        <v>3</v>
      </c>
      <c r="AE130" s="31">
        <f t="shared" si="33"/>
        <v>3</v>
      </c>
      <c r="AF130" s="31">
        <f t="shared" si="33"/>
        <v>3</v>
      </c>
      <c r="AG130" s="31">
        <f t="shared" si="33"/>
        <v>3</v>
      </c>
      <c r="AI130" s="41" t="s">
        <v>15</v>
      </c>
      <c r="AJ130" s="42">
        <f>+COUNTIF(C133:AG134,"夏季休暇")+COUNTIF(C133:AG134,"年末年始")</f>
        <v>0</v>
      </c>
    </row>
    <row r="131" spans="1:39">
      <c r="B131" s="3" t="s">
        <v>11</v>
      </c>
      <c r="C131" s="34">
        <f>IF($G$9&lt;DATE(YEAR(C13),MONTH(C13)+11,1),"",DATE(YEAR(C13),MONTH(C13)+11,1))</f>
        <v>46082</v>
      </c>
      <c r="D131" s="15">
        <f>IF(C131="","",IF($G$9&lt;(+C131+1),"",IF(MONTH(+C131+1)=C130,C131+1,"")))</f>
        <v>46083</v>
      </c>
      <c r="E131" s="15">
        <f t="shared" ref="E131:AG131" si="34">IF(D131="","",IF($G$9&lt;(+D131+1),"",IF(MONTH(+D131+1)=D130,D131+1,"")))</f>
        <v>46084</v>
      </c>
      <c r="F131" s="15">
        <f t="shared" si="34"/>
        <v>46085</v>
      </c>
      <c r="G131" s="15">
        <f t="shared" si="34"/>
        <v>46086</v>
      </c>
      <c r="H131" s="15">
        <f t="shared" si="34"/>
        <v>46087</v>
      </c>
      <c r="I131" s="15">
        <f t="shared" si="34"/>
        <v>46088</v>
      </c>
      <c r="J131" s="15">
        <f t="shared" si="34"/>
        <v>46089</v>
      </c>
      <c r="K131" s="15">
        <f t="shared" si="34"/>
        <v>46090</v>
      </c>
      <c r="L131" s="15">
        <f t="shared" si="34"/>
        <v>46091</v>
      </c>
      <c r="M131" s="15">
        <f t="shared" si="34"/>
        <v>46092</v>
      </c>
      <c r="N131" s="15">
        <f t="shared" si="34"/>
        <v>46093</v>
      </c>
      <c r="O131" s="15">
        <f t="shared" si="34"/>
        <v>46094</v>
      </c>
      <c r="P131" s="15">
        <f t="shared" si="34"/>
        <v>46095</v>
      </c>
      <c r="Q131" s="15">
        <f t="shared" si="34"/>
        <v>46096</v>
      </c>
      <c r="R131" s="15">
        <f t="shared" si="34"/>
        <v>46097</v>
      </c>
      <c r="S131" s="15">
        <f t="shared" si="34"/>
        <v>46098</v>
      </c>
      <c r="T131" s="15">
        <f t="shared" si="34"/>
        <v>46099</v>
      </c>
      <c r="U131" s="15">
        <f t="shared" si="34"/>
        <v>46100</v>
      </c>
      <c r="V131" s="15">
        <f t="shared" si="34"/>
        <v>46101</v>
      </c>
      <c r="W131" s="15">
        <f t="shared" si="34"/>
        <v>46102</v>
      </c>
      <c r="X131" s="15">
        <f t="shared" si="34"/>
        <v>46103</v>
      </c>
      <c r="Y131" s="15">
        <f t="shared" si="34"/>
        <v>46104</v>
      </c>
      <c r="Z131" s="15">
        <f t="shared" si="34"/>
        <v>46105</v>
      </c>
      <c r="AA131" s="15">
        <f t="shared" si="34"/>
        <v>46106</v>
      </c>
      <c r="AB131" s="15">
        <f t="shared" si="34"/>
        <v>46107</v>
      </c>
      <c r="AC131" s="15">
        <f t="shared" si="34"/>
        <v>46108</v>
      </c>
      <c r="AD131" s="15">
        <f t="shared" si="34"/>
        <v>46109</v>
      </c>
      <c r="AE131" s="15">
        <f t="shared" si="34"/>
        <v>46110</v>
      </c>
      <c r="AF131" s="15">
        <f t="shared" si="34"/>
        <v>46111</v>
      </c>
      <c r="AG131" s="32">
        <f t="shared" si="34"/>
        <v>46112</v>
      </c>
      <c r="AH131" s="4"/>
      <c r="AI131" s="20" t="s">
        <v>60</v>
      </c>
      <c r="AJ131" s="70">
        <f>COUNT(C131:AG131)-AJ130</f>
        <v>31</v>
      </c>
    </row>
    <row r="132" spans="1:39">
      <c r="B132" s="5" t="s">
        <v>5</v>
      </c>
      <c r="C132" s="30" t="str">
        <f>IF(C131="","",TEXT(WEEKDAY(+C131),"aaa"))</f>
        <v>日</v>
      </c>
      <c r="D132" s="30" t="str">
        <f t="shared" ref="D132:AG132" si="35">IF(D131="","",TEXT(WEEKDAY(+D131),"aaa"))</f>
        <v>月</v>
      </c>
      <c r="E132" s="30" t="str">
        <f t="shared" si="35"/>
        <v>火</v>
      </c>
      <c r="F132" s="30" t="str">
        <f t="shared" si="35"/>
        <v>水</v>
      </c>
      <c r="G132" s="30" t="str">
        <f t="shared" si="35"/>
        <v>木</v>
      </c>
      <c r="H132" s="30" t="str">
        <f t="shared" si="35"/>
        <v>金</v>
      </c>
      <c r="I132" s="30" t="str">
        <f t="shared" si="35"/>
        <v>土</v>
      </c>
      <c r="J132" s="30" t="str">
        <f t="shared" si="35"/>
        <v>日</v>
      </c>
      <c r="K132" s="30" t="str">
        <f t="shared" si="35"/>
        <v>月</v>
      </c>
      <c r="L132" s="30" t="str">
        <f t="shared" si="35"/>
        <v>火</v>
      </c>
      <c r="M132" s="30" t="str">
        <f t="shared" si="35"/>
        <v>水</v>
      </c>
      <c r="N132" s="30" t="str">
        <f t="shared" si="35"/>
        <v>木</v>
      </c>
      <c r="O132" s="30" t="str">
        <f t="shared" si="35"/>
        <v>金</v>
      </c>
      <c r="P132" s="30" t="str">
        <f t="shared" si="35"/>
        <v>土</v>
      </c>
      <c r="Q132" s="30" t="str">
        <f t="shared" si="35"/>
        <v>日</v>
      </c>
      <c r="R132" s="30" t="str">
        <f t="shared" si="35"/>
        <v>月</v>
      </c>
      <c r="S132" s="30" t="str">
        <f t="shared" si="35"/>
        <v>火</v>
      </c>
      <c r="T132" s="30" t="str">
        <f t="shared" si="35"/>
        <v>水</v>
      </c>
      <c r="U132" s="30" t="str">
        <f t="shared" si="35"/>
        <v>木</v>
      </c>
      <c r="V132" s="30" t="str">
        <f t="shared" si="35"/>
        <v>金</v>
      </c>
      <c r="W132" s="30" t="str">
        <f t="shared" si="35"/>
        <v>土</v>
      </c>
      <c r="X132" s="30" t="str">
        <f t="shared" si="35"/>
        <v>日</v>
      </c>
      <c r="Y132" s="30" t="str">
        <f t="shared" si="35"/>
        <v>月</v>
      </c>
      <c r="Z132" s="30" t="str">
        <f t="shared" si="35"/>
        <v>火</v>
      </c>
      <c r="AA132" s="30" t="str">
        <f t="shared" si="35"/>
        <v>水</v>
      </c>
      <c r="AB132" s="30" t="str">
        <f t="shared" si="35"/>
        <v>木</v>
      </c>
      <c r="AC132" s="30" t="str">
        <f t="shared" si="35"/>
        <v>金</v>
      </c>
      <c r="AD132" s="30" t="str">
        <f t="shared" si="35"/>
        <v>土</v>
      </c>
      <c r="AE132" s="30" t="str">
        <f t="shared" si="35"/>
        <v>日</v>
      </c>
      <c r="AF132" s="30" t="str">
        <f t="shared" si="35"/>
        <v>月</v>
      </c>
      <c r="AG132" s="29" t="str">
        <f t="shared" si="35"/>
        <v>火</v>
      </c>
      <c r="AH132" s="7"/>
      <c r="AI132" s="20" t="s">
        <v>61</v>
      </c>
      <c r="AJ132" s="12">
        <f>COUNT(C131:AG131)-AJ130-COUNTIF(C135:AG136,"一時中止")-COUNTIF(C135:AG136,"その他")</f>
        <v>31</v>
      </c>
    </row>
    <row r="133" spans="1:39" ht="13.5" customHeight="1">
      <c r="B133" s="184" t="s">
        <v>0</v>
      </c>
      <c r="C133" s="186" t="s">
        <v>8</v>
      </c>
      <c r="D133" s="154"/>
      <c r="E133" s="154"/>
      <c r="F133" s="154"/>
      <c r="G133" s="154"/>
      <c r="H133" s="154"/>
      <c r="I133" s="154"/>
      <c r="J133" s="154" t="s">
        <v>8</v>
      </c>
      <c r="K133" s="154"/>
      <c r="L133" s="154"/>
      <c r="M133" s="154"/>
      <c r="N133" s="154"/>
      <c r="O133" s="154"/>
      <c r="P133" s="154" t="s">
        <v>8</v>
      </c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 t="s">
        <v>8</v>
      </c>
      <c r="AC133" s="154" t="s">
        <v>8</v>
      </c>
      <c r="AD133" s="154" t="s">
        <v>8</v>
      </c>
      <c r="AE133" s="154" t="s">
        <v>8</v>
      </c>
      <c r="AF133" s="154" t="s">
        <v>8</v>
      </c>
      <c r="AG133" s="155" t="s">
        <v>8</v>
      </c>
      <c r="AH133" s="7"/>
      <c r="AI133" s="20" t="s">
        <v>6</v>
      </c>
      <c r="AJ133" s="6">
        <f>IF(AJ132=0,0,+COUNTIF(C133:AG134,"休"))</f>
        <v>9</v>
      </c>
    </row>
    <row r="134" spans="1:39" ht="13.5" customHeight="1">
      <c r="B134" s="185"/>
      <c r="C134" s="186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/>
      <c r="AF134" s="154"/>
      <c r="AG134" s="155"/>
      <c r="AH134" s="7"/>
      <c r="AI134" s="20" t="s">
        <v>9</v>
      </c>
      <c r="AJ134" s="8">
        <f>IF(AJ131=0,0,+AJ133/AJ131)</f>
        <v>0.29032258064516131</v>
      </c>
    </row>
    <row r="135" spans="1:39" ht="13.5" customHeight="1">
      <c r="B135" s="180" t="s">
        <v>7</v>
      </c>
      <c r="C135" s="182" t="s">
        <v>8</v>
      </c>
      <c r="D135" s="152"/>
      <c r="E135" s="152"/>
      <c r="F135" s="152"/>
      <c r="G135" s="152"/>
      <c r="H135" s="152"/>
      <c r="I135" s="152"/>
      <c r="J135" s="152" t="s">
        <v>8</v>
      </c>
      <c r="K135" s="152"/>
      <c r="L135" s="152"/>
      <c r="M135" s="152"/>
      <c r="N135" s="152"/>
      <c r="O135" s="152"/>
      <c r="P135" s="152" t="s">
        <v>8</v>
      </c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 t="s">
        <v>8</v>
      </c>
      <c r="AC135" s="152" t="s">
        <v>8</v>
      </c>
      <c r="AD135" s="152" t="s">
        <v>8</v>
      </c>
      <c r="AE135" s="152" t="s">
        <v>8</v>
      </c>
      <c r="AF135" s="152" t="s">
        <v>8</v>
      </c>
      <c r="AG135" s="174" t="s">
        <v>8</v>
      </c>
      <c r="AH135" s="7"/>
      <c r="AI135" s="20" t="s">
        <v>10</v>
      </c>
      <c r="AJ135" s="6">
        <f>IF(AJ132=0,0,+COUNTIF(C135:AG136,"休")+COUNTIF(C135:AG136,"振替休暇")+COUNTIF(C135:AG136,"雨"))</f>
        <v>9</v>
      </c>
      <c r="AM135" s="81"/>
    </row>
    <row r="136" spans="1:39">
      <c r="B136" s="181"/>
      <c r="C136" s="18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153"/>
      <c r="AA136" s="153"/>
      <c r="AB136" s="153"/>
      <c r="AC136" s="153"/>
      <c r="AD136" s="153"/>
      <c r="AE136" s="153"/>
      <c r="AF136" s="153"/>
      <c r="AG136" s="175"/>
      <c r="AH136" s="7"/>
      <c r="AI136" s="20" t="s">
        <v>4</v>
      </c>
      <c r="AJ136" s="8">
        <f>IF(AJ132=0,0,+AJ135/AJ132)</f>
        <v>0.29032258064516131</v>
      </c>
    </row>
    <row r="137" spans="1:39">
      <c r="B137" s="73" t="str">
        <f>IF($Y$10="無","",IF($AE$10="エラー","※工期内で夏季休暇を3日設定してください",""))</f>
        <v/>
      </c>
      <c r="C137" s="40"/>
      <c r="D137" s="40"/>
      <c r="E137" s="40"/>
      <c r="F137" s="40"/>
      <c r="G137" s="40"/>
      <c r="H137" s="40"/>
      <c r="I137" s="40"/>
      <c r="J137" s="40"/>
      <c r="K137" s="40"/>
      <c r="L137" s="73" t="str">
        <f>IF($Y$11="無","",IF($AE$10="エラー","※年末年始を6日設定してください",""))</f>
        <v/>
      </c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7"/>
      <c r="AI137" s="66" t="s">
        <v>59</v>
      </c>
      <c r="AJ137" s="67" t="str">
        <f>IF(OR(AJ132&lt;7,AJ132=0)," ",IF(OR(AJ136&gt;=0.285,AJ135&gt;=G129),"達成","未達成"))</f>
        <v>達成</v>
      </c>
      <c r="AM137" s="81" t="str">
        <f>AJ137</f>
        <v>達成</v>
      </c>
    </row>
    <row r="138" spans="1:39" ht="6.75" customHeight="1"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7"/>
      <c r="AI138" s="68"/>
      <c r="AJ138" s="69"/>
    </row>
    <row r="139" spans="1:39" ht="13.5" customHeight="1">
      <c r="A139" s="71" t="s">
        <v>20</v>
      </c>
      <c r="B139" s="21" t="str">
        <f>C141</f>
        <v/>
      </c>
      <c r="C139" s="2" t="s">
        <v>19</v>
      </c>
      <c r="D139" s="2"/>
      <c r="E139" s="150" t="s">
        <v>65</v>
      </c>
      <c r="F139" s="150"/>
      <c r="G139" s="151">
        <f>+COUNTIF(C142:AG142,"土")+COUNTIF(C142:AG142,"日")</f>
        <v>0</v>
      </c>
      <c r="H139" s="151"/>
      <c r="W139" s="7"/>
      <c r="X139" s="7"/>
      <c r="Y139" s="7"/>
      <c r="Z139" s="7"/>
      <c r="AA139" s="7"/>
      <c r="AB139" s="7"/>
      <c r="AC139" s="7"/>
      <c r="AD139" s="7"/>
      <c r="AE139" s="7"/>
      <c r="AI139" s="79" t="s">
        <v>66</v>
      </c>
      <c r="AJ139" s="80" t="str">
        <f>IF(OR(AJ141&lt;7,AJ141=0)," ",IF(OR(AJ144&gt;=0.285,AJ143&gt;=G139),"達成","未達成"))</f>
        <v xml:space="preserve"> </v>
      </c>
      <c r="AK139" s="81" t="str">
        <f>AJ139</f>
        <v xml:space="preserve"> </v>
      </c>
    </row>
    <row r="140" spans="1:39" ht="13.5" customHeight="1">
      <c r="B140" s="21"/>
      <c r="C140" s="31" t="str">
        <f>IF(C141="","",MONTH(C141))</f>
        <v/>
      </c>
      <c r="D140" s="31" t="str">
        <f t="shared" ref="D140:AG140" si="36">IF(D141="","",MONTH(D141))</f>
        <v/>
      </c>
      <c r="E140" s="31" t="str">
        <f t="shared" si="36"/>
        <v/>
      </c>
      <c r="F140" s="31" t="str">
        <f t="shared" si="36"/>
        <v/>
      </c>
      <c r="G140" s="31" t="str">
        <f t="shared" si="36"/>
        <v/>
      </c>
      <c r="H140" s="31" t="str">
        <f t="shared" si="36"/>
        <v/>
      </c>
      <c r="I140" s="31" t="str">
        <f t="shared" si="36"/>
        <v/>
      </c>
      <c r="J140" s="31" t="str">
        <f t="shared" si="36"/>
        <v/>
      </c>
      <c r="K140" s="31" t="str">
        <f t="shared" si="36"/>
        <v/>
      </c>
      <c r="L140" s="31" t="str">
        <f t="shared" si="36"/>
        <v/>
      </c>
      <c r="M140" s="31" t="str">
        <f t="shared" si="36"/>
        <v/>
      </c>
      <c r="N140" s="31" t="str">
        <f t="shared" si="36"/>
        <v/>
      </c>
      <c r="O140" s="31" t="str">
        <f t="shared" si="36"/>
        <v/>
      </c>
      <c r="P140" s="31" t="str">
        <f t="shared" si="36"/>
        <v/>
      </c>
      <c r="Q140" s="31" t="str">
        <f t="shared" si="36"/>
        <v/>
      </c>
      <c r="R140" s="31" t="str">
        <f t="shared" si="36"/>
        <v/>
      </c>
      <c r="S140" s="31" t="str">
        <f t="shared" si="36"/>
        <v/>
      </c>
      <c r="T140" s="31" t="str">
        <f t="shared" si="36"/>
        <v/>
      </c>
      <c r="U140" s="31" t="str">
        <f t="shared" si="36"/>
        <v/>
      </c>
      <c r="V140" s="31" t="str">
        <f t="shared" si="36"/>
        <v/>
      </c>
      <c r="W140" s="31" t="str">
        <f t="shared" si="36"/>
        <v/>
      </c>
      <c r="X140" s="31" t="str">
        <f t="shared" si="36"/>
        <v/>
      </c>
      <c r="Y140" s="31" t="str">
        <f t="shared" si="36"/>
        <v/>
      </c>
      <c r="Z140" s="31" t="str">
        <f t="shared" si="36"/>
        <v/>
      </c>
      <c r="AA140" s="31" t="str">
        <f t="shared" si="36"/>
        <v/>
      </c>
      <c r="AB140" s="31" t="str">
        <f t="shared" si="36"/>
        <v/>
      </c>
      <c r="AC140" s="31" t="str">
        <f t="shared" si="36"/>
        <v/>
      </c>
      <c r="AD140" s="31" t="str">
        <f t="shared" si="36"/>
        <v/>
      </c>
      <c r="AE140" s="31" t="str">
        <f t="shared" si="36"/>
        <v/>
      </c>
      <c r="AF140" s="31" t="str">
        <f t="shared" si="36"/>
        <v/>
      </c>
      <c r="AG140" s="31" t="str">
        <f t="shared" si="36"/>
        <v/>
      </c>
      <c r="AI140" s="41" t="s">
        <v>15</v>
      </c>
      <c r="AJ140" s="42">
        <f>+COUNTIF(C143:AG144,"夏季休暇")+COUNTIF(C143:AG144,"年末年始")</f>
        <v>0</v>
      </c>
    </row>
    <row r="141" spans="1:39">
      <c r="B141" s="18" t="s">
        <v>11</v>
      </c>
      <c r="C141" s="34" t="str">
        <f>IF($G$9&lt;DATE(YEAR(C13),MONTH(C13)+12,1),"",DATE(YEAR(C13),MONTH(C13)+12,1))</f>
        <v/>
      </c>
      <c r="D141" s="15" t="str">
        <f>IF(C141="","",IF($G$9&lt;(+C141+1),"",IF(MONTH(+C141+1)=C140,C141+1,"")))</f>
        <v/>
      </c>
      <c r="E141" s="15" t="str">
        <f t="shared" ref="E141:AG141" si="37">IF(D141="","",IF($G$9&lt;(+D141+1),"",IF(MONTH(+D141+1)=D140,D141+1,"")))</f>
        <v/>
      </c>
      <c r="F141" s="15" t="str">
        <f t="shared" si="37"/>
        <v/>
      </c>
      <c r="G141" s="15" t="str">
        <f t="shared" si="37"/>
        <v/>
      </c>
      <c r="H141" s="15" t="str">
        <f t="shared" si="37"/>
        <v/>
      </c>
      <c r="I141" s="15" t="str">
        <f t="shared" si="37"/>
        <v/>
      </c>
      <c r="J141" s="15" t="str">
        <f t="shared" si="37"/>
        <v/>
      </c>
      <c r="K141" s="15" t="str">
        <f t="shared" si="37"/>
        <v/>
      </c>
      <c r="L141" s="15" t="str">
        <f t="shared" si="37"/>
        <v/>
      </c>
      <c r="M141" s="15" t="str">
        <f t="shared" si="37"/>
        <v/>
      </c>
      <c r="N141" s="15" t="str">
        <f t="shared" si="37"/>
        <v/>
      </c>
      <c r="O141" s="15" t="str">
        <f t="shared" si="37"/>
        <v/>
      </c>
      <c r="P141" s="15" t="str">
        <f t="shared" si="37"/>
        <v/>
      </c>
      <c r="Q141" s="15" t="str">
        <f t="shared" si="37"/>
        <v/>
      </c>
      <c r="R141" s="15" t="str">
        <f t="shared" si="37"/>
        <v/>
      </c>
      <c r="S141" s="15" t="str">
        <f t="shared" si="37"/>
        <v/>
      </c>
      <c r="T141" s="15" t="str">
        <f t="shared" si="37"/>
        <v/>
      </c>
      <c r="U141" s="15" t="str">
        <f t="shared" si="37"/>
        <v/>
      </c>
      <c r="V141" s="15" t="str">
        <f t="shared" si="37"/>
        <v/>
      </c>
      <c r="W141" s="15" t="str">
        <f t="shared" si="37"/>
        <v/>
      </c>
      <c r="X141" s="15" t="str">
        <f t="shared" si="37"/>
        <v/>
      </c>
      <c r="Y141" s="15" t="str">
        <f t="shared" si="37"/>
        <v/>
      </c>
      <c r="Z141" s="15" t="str">
        <f t="shared" si="37"/>
        <v/>
      </c>
      <c r="AA141" s="15" t="str">
        <f t="shared" si="37"/>
        <v/>
      </c>
      <c r="AB141" s="15" t="str">
        <f t="shared" si="37"/>
        <v/>
      </c>
      <c r="AC141" s="15" t="str">
        <f t="shared" si="37"/>
        <v/>
      </c>
      <c r="AD141" s="15" t="str">
        <f t="shared" si="37"/>
        <v/>
      </c>
      <c r="AE141" s="15" t="str">
        <f t="shared" si="37"/>
        <v/>
      </c>
      <c r="AF141" s="15" t="str">
        <f t="shared" si="37"/>
        <v/>
      </c>
      <c r="AG141" s="32" t="str">
        <f t="shared" si="37"/>
        <v/>
      </c>
      <c r="AH141" s="4"/>
      <c r="AI141" s="20" t="s">
        <v>60</v>
      </c>
      <c r="AJ141" s="70">
        <f>COUNT(C141:AG141)-AJ140</f>
        <v>0</v>
      </c>
    </row>
    <row r="142" spans="1:39">
      <c r="B142" s="19" t="s">
        <v>5</v>
      </c>
      <c r="C142" s="30" t="str">
        <f>IF(C141="","",TEXT(WEEKDAY(+C141),"aaa"))</f>
        <v/>
      </c>
      <c r="D142" s="30" t="str">
        <f t="shared" ref="D142:AG142" si="38">IF(D141="","",TEXT(WEEKDAY(+D141),"aaa"))</f>
        <v/>
      </c>
      <c r="E142" s="30" t="str">
        <f t="shared" si="38"/>
        <v/>
      </c>
      <c r="F142" s="30" t="str">
        <f t="shared" si="38"/>
        <v/>
      </c>
      <c r="G142" s="30" t="str">
        <f t="shared" si="38"/>
        <v/>
      </c>
      <c r="H142" s="30" t="str">
        <f t="shared" si="38"/>
        <v/>
      </c>
      <c r="I142" s="30" t="str">
        <f t="shared" si="38"/>
        <v/>
      </c>
      <c r="J142" s="30" t="str">
        <f t="shared" si="38"/>
        <v/>
      </c>
      <c r="K142" s="30" t="str">
        <f t="shared" si="38"/>
        <v/>
      </c>
      <c r="L142" s="30" t="str">
        <f t="shared" si="38"/>
        <v/>
      </c>
      <c r="M142" s="30" t="str">
        <f t="shared" si="38"/>
        <v/>
      </c>
      <c r="N142" s="30" t="str">
        <f t="shared" si="38"/>
        <v/>
      </c>
      <c r="O142" s="30" t="str">
        <f t="shared" si="38"/>
        <v/>
      </c>
      <c r="P142" s="30" t="str">
        <f t="shared" si="38"/>
        <v/>
      </c>
      <c r="Q142" s="30" t="str">
        <f t="shared" si="38"/>
        <v/>
      </c>
      <c r="R142" s="30" t="str">
        <f t="shared" si="38"/>
        <v/>
      </c>
      <c r="S142" s="30" t="str">
        <f t="shared" si="38"/>
        <v/>
      </c>
      <c r="T142" s="30" t="str">
        <f t="shared" si="38"/>
        <v/>
      </c>
      <c r="U142" s="30" t="str">
        <f t="shared" si="38"/>
        <v/>
      </c>
      <c r="V142" s="30" t="str">
        <f t="shared" si="38"/>
        <v/>
      </c>
      <c r="W142" s="30" t="str">
        <f t="shared" si="38"/>
        <v/>
      </c>
      <c r="X142" s="30" t="str">
        <f t="shared" si="38"/>
        <v/>
      </c>
      <c r="Y142" s="30" t="str">
        <f t="shared" si="38"/>
        <v/>
      </c>
      <c r="Z142" s="30" t="str">
        <f t="shared" si="38"/>
        <v/>
      </c>
      <c r="AA142" s="30" t="str">
        <f t="shared" si="38"/>
        <v/>
      </c>
      <c r="AB142" s="30" t="str">
        <f t="shared" si="38"/>
        <v/>
      </c>
      <c r="AC142" s="30" t="str">
        <f t="shared" si="38"/>
        <v/>
      </c>
      <c r="AD142" s="30" t="str">
        <f t="shared" si="38"/>
        <v/>
      </c>
      <c r="AE142" s="30" t="str">
        <f t="shared" si="38"/>
        <v/>
      </c>
      <c r="AF142" s="30" t="str">
        <f t="shared" si="38"/>
        <v/>
      </c>
      <c r="AG142" s="29" t="str">
        <f t="shared" si="38"/>
        <v/>
      </c>
      <c r="AH142" s="7"/>
      <c r="AI142" s="20" t="s">
        <v>61</v>
      </c>
      <c r="AJ142" s="12">
        <f>COUNT(C141:AG141)-AJ140-COUNTIF(C145:AG146,"一時中止")-COUNTIF(C145:AG146,"その他")</f>
        <v>0</v>
      </c>
    </row>
    <row r="143" spans="1:39" ht="13.5" customHeight="1">
      <c r="B143" s="184" t="s">
        <v>0</v>
      </c>
      <c r="C143" s="186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5"/>
      <c r="AH143" s="7"/>
      <c r="AI143" s="20" t="s">
        <v>6</v>
      </c>
      <c r="AJ143" s="6">
        <f>IF(AJ142=0,0,+COUNTIF(C143:AG144,"休"))</f>
        <v>0</v>
      </c>
    </row>
    <row r="144" spans="1:39" ht="13.5" customHeight="1">
      <c r="B144" s="185"/>
      <c r="C144" s="186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5"/>
      <c r="AH144" s="7"/>
      <c r="AI144" s="20" t="s">
        <v>9</v>
      </c>
      <c r="AJ144" s="8">
        <f>IF(AJ141=0,0,+AJ143/AJ141)</f>
        <v>0</v>
      </c>
    </row>
    <row r="145" spans="1:39" ht="13.5" customHeight="1">
      <c r="B145" s="180" t="s">
        <v>7</v>
      </c>
      <c r="C145" s="18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74"/>
      <c r="AH145" s="7"/>
      <c r="AI145" s="20" t="s">
        <v>10</v>
      </c>
      <c r="AJ145" s="6">
        <f>IF(AJ142=0,0,+COUNTIF(C145:AG146,"休")+COUNTIF(C145:AG146,"振替休暇")+COUNTIF(C145:AG146,"雨"))</f>
        <v>0</v>
      </c>
      <c r="AM145" s="81"/>
    </row>
    <row r="146" spans="1:39">
      <c r="B146" s="181"/>
      <c r="C146" s="18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/>
      <c r="AF146" s="153"/>
      <c r="AG146" s="175"/>
      <c r="AH146" s="7"/>
      <c r="AI146" s="20" t="s">
        <v>4</v>
      </c>
      <c r="AJ146" s="8">
        <f>IF(AJ142=0,0,+AJ145/AJ142)</f>
        <v>0</v>
      </c>
    </row>
    <row r="147" spans="1:39">
      <c r="B147" s="73" t="str">
        <f>IF($Y$10="無","",IF($AE$10="エラー","※工期内で夏季休暇を3日設定してください",""))</f>
        <v/>
      </c>
      <c r="C147" s="40"/>
      <c r="D147" s="40"/>
      <c r="E147" s="40"/>
      <c r="F147" s="40"/>
      <c r="G147" s="40"/>
      <c r="H147" s="40"/>
      <c r="I147" s="40"/>
      <c r="J147" s="40"/>
      <c r="K147" s="40"/>
      <c r="L147" s="73" t="str">
        <f>IF($Y$11="無","",IF($AE$10="エラー","※年末年始を6日設定してください",""))</f>
        <v/>
      </c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7"/>
      <c r="AI147" s="66" t="s">
        <v>59</v>
      </c>
      <c r="AJ147" s="67" t="str">
        <f>IF(OR(AJ142&lt;7,AJ142=0)," ",IF(OR(AJ146&gt;=0.285,AJ145&gt;=G139),"達成","未達成"))</f>
        <v xml:space="preserve"> </v>
      </c>
      <c r="AM147" s="81" t="str">
        <f>AJ147</f>
        <v xml:space="preserve"> </v>
      </c>
    </row>
    <row r="148" spans="1:39" ht="6" customHeight="1"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7"/>
      <c r="AI148" s="68"/>
      <c r="AJ148" s="69"/>
    </row>
    <row r="149" spans="1:39" ht="13.5" customHeight="1">
      <c r="A149" s="71" t="s">
        <v>20</v>
      </c>
      <c r="B149" s="21" t="str">
        <f>C151</f>
        <v/>
      </c>
      <c r="C149" s="2" t="s">
        <v>19</v>
      </c>
      <c r="D149" s="2"/>
      <c r="E149" s="150" t="s">
        <v>65</v>
      </c>
      <c r="F149" s="150"/>
      <c r="G149" s="151">
        <f>+COUNTIF(C152:AG152,"土")+COUNTIF(C152:AG152,"日")</f>
        <v>0</v>
      </c>
      <c r="H149" s="151"/>
      <c r="W149" s="7"/>
      <c r="X149" s="7"/>
      <c r="Y149" s="7"/>
      <c r="Z149" s="7"/>
      <c r="AA149" s="7"/>
      <c r="AB149" s="7"/>
      <c r="AC149" s="7"/>
      <c r="AD149" s="7"/>
      <c r="AE149" s="7"/>
      <c r="AI149" s="79" t="s">
        <v>66</v>
      </c>
      <c r="AJ149" s="80" t="str">
        <f>IF(OR(AJ151&lt;7,AJ151=0)," ",IF(OR(AJ154&gt;=0.285,AJ153&gt;=G149),"達成","未達成"))</f>
        <v xml:space="preserve"> </v>
      </c>
      <c r="AK149" s="81" t="str">
        <f>AJ149</f>
        <v xml:space="preserve"> </v>
      </c>
    </row>
    <row r="150" spans="1:39" ht="13.5" customHeight="1">
      <c r="B150" s="21"/>
      <c r="C150" s="31" t="str">
        <f>IF(C151="","",MONTH(C151))</f>
        <v/>
      </c>
      <c r="D150" s="31" t="str">
        <f t="shared" ref="D150:AG150" si="39">IF(D151="","",MONTH(D151))</f>
        <v/>
      </c>
      <c r="E150" s="31" t="str">
        <f t="shared" si="39"/>
        <v/>
      </c>
      <c r="F150" s="31" t="str">
        <f t="shared" si="39"/>
        <v/>
      </c>
      <c r="G150" s="31" t="str">
        <f t="shared" si="39"/>
        <v/>
      </c>
      <c r="H150" s="31" t="str">
        <f t="shared" si="39"/>
        <v/>
      </c>
      <c r="I150" s="31" t="str">
        <f t="shared" si="39"/>
        <v/>
      </c>
      <c r="J150" s="31" t="str">
        <f t="shared" si="39"/>
        <v/>
      </c>
      <c r="K150" s="31" t="str">
        <f t="shared" si="39"/>
        <v/>
      </c>
      <c r="L150" s="31" t="str">
        <f t="shared" si="39"/>
        <v/>
      </c>
      <c r="M150" s="31" t="str">
        <f t="shared" si="39"/>
        <v/>
      </c>
      <c r="N150" s="31" t="str">
        <f t="shared" si="39"/>
        <v/>
      </c>
      <c r="O150" s="31" t="str">
        <f t="shared" si="39"/>
        <v/>
      </c>
      <c r="P150" s="31" t="str">
        <f t="shared" si="39"/>
        <v/>
      </c>
      <c r="Q150" s="31" t="str">
        <f t="shared" si="39"/>
        <v/>
      </c>
      <c r="R150" s="31" t="str">
        <f t="shared" si="39"/>
        <v/>
      </c>
      <c r="S150" s="31" t="str">
        <f t="shared" si="39"/>
        <v/>
      </c>
      <c r="T150" s="31" t="str">
        <f t="shared" si="39"/>
        <v/>
      </c>
      <c r="U150" s="31" t="str">
        <f t="shared" si="39"/>
        <v/>
      </c>
      <c r="V150" s="31" t="str">
        <f t="shared" si="39"/>
        <v/>
      </c>
      <c r="W150" s="31" t="str">
        <f t="shared" si="39"/>
        <v/>
      </c>
      <c r="X150" s="31" t="str">
        <f t="shared" si="39"/>
        <v/>
      </c>
      <c r="Y150" s="31" t="str">
        <f t="shared" si="39"/>
        <v/>
      </c>
      <c r="Z150" s="31" t="str">
        <f t="shared" si="39"/>
        <v/>
      </c>
      <c r="AA150" s="31" t="str">
        <f t="shared" si="39"/>
        <v/>
      </c>
      <c r="AB150" s="31" t="str">
        <f t="shared" si="39"/>
        <v/>
      </c>
      <c r="AC150" s="31" t="str">
        <f t="shared" si="39"/>
        <v/>
      </c>
      <c r="AD150" s="31" t="str">
        <f t="shared" si="39"/>
        <v/>
      </c>
      <c r="AE150" s="31" t="str">
        <f t="shared" si="39"/>
        <v/>
      </c>
      <c r="AF150" s="31" t="str">
        <f t="shared" si="39"/>
        <v/>
      </c>
      <c r="AG150" s="31" t="str">
        <f t="shared" si="39"/>
        <v/>
      </c>
      <c r="AI150" s="41" t="s">
        <v>15</v>
      </c>
      <c r="AJ150" s="42">
        <f>+COUNTIF(C153:AG154,"夏季休暇")+COUNTIF(C153:AG154,"年末年始")</f>
        <v>0</v>
      </c>
    </row>
    <row r="151" spans="1:39">
      <c r="B151" s="3" t="s">
        <v>11</v>
      </c>
      <c r="C151" s="34" t="str">
        <f>IF($G$9&lt;DATE(YEAR(C13),MONTH(C13)+13,1),"",DATE(YEAR(C13),MONTH(C13)+13,1))</f>
        <v/>
      </c>
      <c r="D151" s="15" t="str">
        <f>IF(C151="","",IF($G$9&lt;(+C151+1),"",IF(MONTH(+C151+1)=C150,C151+1,"")))</f>
        <v/>
      </c>
      <c r="E151" s="15" t="str">
        <f t="shared" ref="E151:AG151" si="40">IF(D151="","",IF($G$9&lt;(+D151+1),"",IF(MONTH(+D151+1)=D150,D151+1,"")))</f>
        <v/>
      </c>
      <c r="F151" s="15" t="str">
        <f t="shared" si="40"/>
        <v/>
      </c>
      <c r="G151" s="15" t="str">
        <f t="shared" si="40"/>
        <v/>
      </c>
      <c r="H151" s="15" t="str">
        <f t="shared" si="40"/>
        <v/>
      </c>
      <c r="I151" s="15" t="str">
        <f t="shared" si="40"/>
        <v/>
      </c>
      <c r="J151" s="15" t="str">
        <f t="shared" si="40"/>
        <v/>
      </c>
      <c r="K151" s="15" t="str">
        <f t="shared" si="40"/>
        <v/>
      </c>
      <c r="L151" s="15" t="str">
        <f t="shared" si="40"/>
        <v/>
      </c>
      <c r="M151" s="15" t="str">
        <f t="shared" si="40"/>
        <v/>
      </c>
      <c r="N151" s="15" t="str">
        <f t="shared" si="40"/>
        <v/>
      </c>
      <c r="O151" s="15" t="str">
        <f t="shared" si="40"/>
        <v/>
      </c>
      <c r="P151" s="15" t="str">
        <f t="shared" si="40"/>
        <v/>
      </c>
      <c r="Q151" s="15" t="str">
        <f t="shared" si="40"/>
        <v/>
      </c>
      <c r="R151" s="15" t="str">
        <f t="shared" si="40"/>
        <v/>
      </c>
      <c r="S151" s="15" t="str">
        <f t="shared" si="40"/>
        <v/>
      </c>
      <c r="T151" s="15" t="str">
        <f t="shared" si="40"/>
        <v/>
      </c>
      <c r="U151" s="15" t="str">
        <f t="shared" si="40"/>
        <v/>
      </c>
      <c r="V151" s="15" t="str">
        <f t="shared" si="40"/>
        <v/>
      </c>
      <c r="W151" s="15" t="str">
        <f t="shared" si="40"/>
        <v/>
      </c>
      <c r="X151" s="15" t="str">
        <f t="shared" si="40"/>
        <v/>
      </c>
      <c r="Y151" s="15" t="str">
        <f t="shared" si="40"/>
        <v/>
      </c>
      <c r="Z151" s="15" t="str">
        <f t="shared" si="40"/>
        <v/>
      </c>
      <c r="AA151" s="15" t="str">
        <f t="shared" si="40"/>
        <v/>
      </c>
      <c r="AB151" s="15" t="str">
        <f t="shared" si="40"/>
        <v/>
      </c>
      <c r="AC151" s="15" t="str">
        <f t="shared" si="40"/>
        <v/>
      </c>
      <c r="AD151" s="15" t="str">
        <f t="shared" si="40"/>
        <v/>
      </c>
      <c r="AE151" s="15" t="str">
        <f t="shared" si="40"/>
        <v/>
      </c>
      <c r="AF151" s="15" t="str">
        <f t="shared" si="40"/>
        <v/>
      </c>
      <c r="AG151" s="32" t="str">
        <f t="shared" si="40"/>
        <v/>
      </c>
      <c r="AH151" s="4"/>
      <c r="AI151" s="20" t="s">
        <v>60</v>
      </c>
      <c r="AJ151" s="70">
        <f>COUNT(C151:AG151)-AJ150</f>
        <v>0</v>
      </c>
    </row>
    <row r="152" spans="1:39">
      <c r="B152" s="5" t="s">
        <v>5</v>
      </c>
      <c r="C152" s="30" t="str">
        <f>IF(C151="","",TEXT(WEEKDAY(+C151),"aaa"))</f>
        <v/>
      </c>
      <c r="D152" s="30" t="str">
        <f t="shared" ref="D152:AG152" si="41">IF(D151="","",TEXT(WEEKDAY(+D151),"aaa"))</f>
        <v/>
      </c>
      <c r="E152" s="30" t="str">
        <f t="shared" si="41"/>
        <v/>
      </c>
      <c r="F152" s="30" t="str">
        <f t="shared" si="41"/>
        <v/>
      </c>
      <c r="G152" s="30" t="str">
        <f t="shared" si="41"/>
        <v/>
      </c>
      <c r="H152" s="30" t="str">
        <f t="shared" si="41"/>
        <v/>
      </c>
      <c r="I152" s="30" t="str">
        <f t="shared" si="41"/>
        <v/>
      </c>
      <c r="J152" s="30" t="str">
        <f t="shared" si="41"/>
        <v/>
      </c>
      <c r="K152" s="30" t="str">
        <f t="shared" si="41"/>
        <v/>
      </c>
      <c r="L152" s="30" t="str">
        <f t="shared" si="41"/>
        <v/>
      </c>
      <c r="M152" s="30" t="str">
        <f t="shared" si="41"/>
        <v/>
      </c>
      <c r="N152" s="30" t="str">
        <f t="shared" si="41"/>
        <v/>
      </c>
      <c r="O152" s="30" t="str">
        <f t="shared" si="41"/>
        <v/>
      </c>
      <c r="P152" s="30" t="str">
        <f t="shared" si="41"/>
        <v/>
      </c>
      <c r="Q152" s="30" t="str">
        <f t="shared" si="41"/>
        <v/>
      </c>
      <c r="R152" s="30" t="str">
        <f t="shared" si="41"/>
        <v/>
      </c>
      <c r="S152" s="30" t="str">
        <f t="shared" si="41"/>
        <v/>
      </c>
      <c r="T152" s="30" t="str">
        <f t="shared" si="41"/>
        <v/>
      </c>
      <c r="U152" s="30" t="str">
        <f t="shared" si="41"/>
        <v/>
      </c>
      <c r="V152" s="30" t="str">
        <f t="shared" si="41"/>
        <v/>
      </c>
      <c r="W152" s="30" t="str">
        <f t="shared" si="41"/>
        <v/>
      </c>
      <c r="X152" s="30" t="str">
        <f t="shared" si="41"/>
        <v/>
      </c>
      <c r="Y152" s="30" t="str">
        <f t="shared" si="41"/>
        <v/>
      </c>
      <c r="Z152" s="30" t="str">
        <f t="shared" si="41"/>
        <v/>
      </c>
      <c r="AA152" s="30" t="str">
        <f t="shared" si="41"/>
        <v/>
      </c>
      <c r="AB152" s="30" t="str">
        <f t="shared" si="41"/>
        <v/>
      </c>
      <c r="AC152" s="30" t="str">
        <f t="shared" si="41"/>
        <v/>
      </c>
      <c r="AD152" s="30" t="str">
        <f t="shared" si="41"/>
        <v/>
      </c>
      <c r="AE152" s="30" t="str">
        <f t="shared" si="41"/>
        <v/>
      </c>
      <c r="AF152" s="30" t="str">
        <f t="shared" si="41"/>
        <v/>
      </c>
      <c r="AG152" s="29" t="str">
        <f t="shared" si="41"/>
        <v/>
      </c>
      <c r="AH152" s="7"/>
      <c r="AI152" s="20" t="s">
        <v>61</v>
      </c>
      <c r="AJ152" s="12">
        <f>COUNT(C151:AG151)-AJ150-COUNTIF(C155:AG156,"一時中止")-COUNTIF(C155:AG156,"その他")</f>
        <v>0</v>
      </c>
    </row>
    <row r="153" spans="1:39" ht="13.5" customHeight="1">
      <c r="B153" s="184" t="s">
        <v>0</v>
      </c>
      <c r="C153" s="186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5"/>
      <c r="AH153" s="7"/>
      <c r="AI153" s="20" t="s">
        <v>6</v>
      </c>
      <c r="AJ153" s="6">
        <f>IF(AJ152=0,0,+COUNTIF(C153:AG154,"休"))</f>
        <v>0</v>
      </c>
    </row>
    <row r="154" spans="1:39" ht="13.5" customHeight="1">
      <c r="B154" s="185"/>
      <c r="C154" s="186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5"/>
      <c r="AH154" s="7"/>
      <c r="AI154" s="20" t="s">
        <v>9</v>
      </c>
      <c r="AJ154" s="8">
        <f>IF(AJ151=0,0,+AJ153/AJ151)</f>
        <v>0</v>
      </c>
    </row>
    <row r="155" spans="1:39" ht="13.5" customHeight="1">
      <c r="B155" s="180" t="s">
        <v>7</v>
      </c>
      <c r="C155" s="182"/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74"/>
      <c r="AH155" s="7"/>
      <c r="AI155" s="20" t="s">
        <v>10</v>
      </c>
      <c r="AJ155" s="6">
        <f>IF(AJ152=0,0,+COUNTIF(C155:AG156,"休")+COUNTIF(C155:AG156,"振替休暇")+COUNTIF(C155:AG156,"雨"))</f>
        <v>0</v>
      </c>
      <c r="AM155" s="81"/>
    </row>
    <row r="156" spans="1:39">
      <c r="B156" s="181"/>
      <c r="C156" s="18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  <c r="Z156" s="153"/>
      <c r="AA156" s="153"/>
      <c r="AB156" s="153"/>
      <c r="AC156" s="153"/>
      <c r="AD156" s="153"/>
      <c r="AE156" s="153"/>
      <c r="AF156" s="153"/>
      <c r="AG156" s="175"/>
      <c r="AH156" s="7"/>
      <c r="AI156" s="20" t="s">
        <v>4</v>
      </c>
      <c r="AJ156" s="8">
        <f>IF(AJ152=0,0,+AJ155/AJ152)</f>
        <v>0</v>
      </c>
    </row>
    <row r="157" spans="1:39">
      <c r="B157" s="73" t="str">
        <f>IF($Y$10="無","",IF($AE$10="エラー","※工期内で夏季休暇を3日設定してください",""))</f>
        <v/>
      </c>
      <c r="C157" s="40"/>
      <c r="D157" s="40"/>
      <c r="E157" s="40"/>
      <c r="F157" s="40"/>
      <c r="G157" s="40"/>
      <c r="H157" s="40"/>
      <c r="I157" s="40"/>
      <c r="J157" s="40"/>
      <c r="K157" s="40"/>
      <c r="L157" s="73" t="str">
        <f>IF($Y$11="無","",IF($AE$10="エラー","※年末年始を6日設定してください",""))</f>
        <v/>
      </c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7"/>
      <c r="AI157" s="66" t="s">
        <v>59</v>
      </c>
      <c r="AJ157" s="67" t="str">
        <f>IF(OR(AJ152&lt;7,AJ152=0)," ",IF(OR(AJ156&gt;=0.285,AJ155&gt;=G149),"達成","未達成"))</f>
        <v xml:space="preserve"> </v>
      </c>
      <c r="AM157" s="81" t="str">
        <f>AJ157</f>
        <v xml:space="preserve"> </v>
      </c>
    </row>
    <row r="158" spans="1:39" ht="7.5" customHeight="1"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7"/>
      <c r="AI158" s="68"/>
      <c r="AJ158" s="69"/>
    </row>
    <row r="159" spans="1:39" ht="13.5" customHeight="1">
      <c r="A159" s="71" t="s">
        <v>20</v>
      </c>
      <c r="B159" s="21" t="str">
        <f>C161</f>
        <v/>
      </c>
      <c r="C159" s="2" t="s">
        <v>19</v>
      </c>
      <c r="D159" s="2"/>
      <c r="E159" s="150" t="s">
        <v>65</v>
      </c>
      <c r="F159" s="150"/>
      <c r="G159" s="151">
        <f>+COUNTIF(C162:AG162,"土")+COUNTIF(C162:AG162,"日")</f>
        <v>0</v>
      </c>
      <c r="H159" s="151"/>
      <c r="W159" s="7"/>
      <c r="X159" s="7"/>
      <c r="Y159" s="7"/>
      <c r="Z159" s="7"/>
      <c r="AA159" s="7"/>
      <c r="AB159" s="7"/>
      <c r="AC159" s="7"/>
      <c r="AD159" s="7"/>
      <c r="AE159" s="7"/>
      <c r="AI159" s="79" t="s">
        <v>66</v>
      </c>
      <c r="AJ159" s="80" t="str">
        <f>IF(OR(AJ161&lt;7,AJ161=0)," ",IF(OR(AJ164&gt;=0.285,AJ163&gt;=G159),"達成","未達成"))</f>
        <v xml:space="preserve"> </v>
      </c>
      <c r="AK159" s="81" t="str">
        <f>AJ159</f>
        <v xml:space="preserve"> </v>
      </c>
    </row>
    <row r="160" spans="1:39" ht="13.5" customHeight="1">
      <c r="B160" s="21"/>
      <c r="C160" s="31" t="str">
        <f>IF(C161="","",MONTH(C161))</f>
        <v/>
      </c>
      <c r="D160" s="31" t="str">
        <f t="shared" ref="D160:AG160" si="42">IF(D161="","",MONTH(D161))</f>
        <v/>
      </c>
      <c r="E160" s="31" t="str">
        <f t="shared" si="42"/>
        <v/>
      </c>
      <c r="F160" s="31" t="str">
        <f t="shared" si="42"/>
        <v/>
      </c>
      <c r="G160" s="31" t="str">
        <f t="shared" si="42"/>
        <v/>
      </c>
      <c r="H160" s="31" t="str">
        <f t="shared" si="42"/>
        <v/>
      </c>
      <c r="I160" s="31" t="str">
        <f t="shared" si="42"/>
        <v/>
      </c>
      <c r="J160" s="31" t="str">
        <f t="shared" si="42"/>
        <v/>
      </c>
      <c r="K160" s="31" t="str">
        <f t="shared" si="42"/>
        <v/>
      </c>
      <c r="L160" s="31" t="str">
        <f t="shared" si="42"/>
        <v/>
      </c>
      <c r="M160" s="31" t="str">
        <f t="shared" si="42"/>
        <v/>
      </c>
      <c r="N160" s="31" t="str">
        <f t="shared" si="42"/>
        <v/>
      </c>
      <c r="O160" s="31" t="str">
        <f t="shared" si="42"/>
        <v/>
      </c>
      <c r="P160" s="31" t="str">
        <f t="shared" si="42"/>
        <v/>
      </c>
      <c r="Q160" s="31" t="str">
        <f t="shared" si="42"/>
        <v/>
      </c>
      <c r="R160" s="31" t="str">
        <f t="shared" si="42"/>
        <v/>
      </c>
      <c r="S160" s="31" t="str">
        <f t="shared" si="42"/>
        <v/>
      </c>
      <c r="T160" s="31" t="str">
        <f t="shared" si="42"/>
        <v/>
      </c>
      <c r="U160" s="31" t="str">
        <f t="shared" si="42"/>
        <v/>
      </c>
      <c r="V160" s="31" t="str">
        <f t="shared" si="42"/>
        <v/>
      </c>
      <c r="W160" s="31" t="str">
        <f t="shared" si="42"/>
        <v/>
      </c>
      <c r="X160" s="31" t="str">
        <f t="shared" si="42"/>
        <v/>
      </c>
      <c r="Y160" s="31" t="str">
        <f t="shared" si="42"/>
        <v/>
      </c>
      <c r="Z160" s="31" t="str">
        <f t="shared" si="42"/>
        <v/>
      </c>
      <c r="AA160" s="31" t="str">
        <f t="shared" si="42"/>
        <v/>
      </c>
      <c r="AB160" s="31" t="str">
        <f t="shared" si="42"/>
        <v/>
      </c>
      <c r="AC160" s="31" t="str">
        <f t="shared" si="42"/>
        <v/>
      </c>
      <c r="AD160" s="31" t="str">
        <f t="shared" si="42"/>
        <v/>
      </c>
      <c r="AE160" s="31" t="str">
        <f t="shared" si="42"/>
        <v/>
      </c>
      <c r="AF160" s="31" t="str">
        <f t="shared" si="42"/>
        <v/>
      </c>
      <c r="AG160" s="31" t="str">
        <f t="shared" si="42"/>
        <v/>
      </c>
      <c r="AI160" s="41" t="s">
        <v>15</v>
      </c>
      <c r="AJ160" s="42">
        <f>+COUNTIF(C163:AG164,"夏季休暇")+COUNTIF(C163:AG164,"年末年始")</f>
        <v>0</v>
      </c>
    </row>
    <row r="161" spans="1:39">
      <c r="B161" s="18" t="s">
        <v>11</v>
      </c>
      <c r="C161" s="34" t="str">
        <f>IF($G$9&lt;DATE(YEAR(C13),MONTH(C13)+14,1),"",DATE(YEAR(C13),MONTH(C13)+14,1))</f>
        <v/>
      </c>
      <c r="D161" s="15" t="str">
        <f>IF(C161="","",IF($G$9&lt;(+C161+1),"",IF(MONTH(+C161+1)=C160,C161+1,"")))</f>
        <v/>
      </c>
      <c r="E161" s="15" t="str">
        <f t="shared" ref="E161:AG161" si="43">IF(D161="","",IF($G$9&lt;(+D161+1),"",IF(MONTH(+D161+1)=D160,D161+1,"")))</f>
        <v/>
      </c>
      <c r="F161" s="15" t="str">
        <f t="shared" si="43"/>
        <v/>
      </c>
      <c r="G161" s="15" t="str">
        <f t="shared" si="43"/>
        <v/>
      </c>
      <c r="H161" s="15" t="str">
        <f t="shared" si="43"/>
        <v/>
      </c>
      <c r="I161" s="15" t="str">
        <f t="shared" si="43"/>
        <v/>
      </c>
      <c r="J161" s="15" t="str">
        <f t="shared" si="43"/>
        <v/>
      </c>
      <c r="K161" s="15" t="str">
        <f t="shared" si="43"/>
        <v/>
      </c>
      <c r="L161" s="15" t="str">
        <f t="shared" si="43"/>
        <v/>
      </c>
      <c r="M161" s="15" t="str">
        <f t="shared" si="43"/>
        <v/>
      </c>
      <c r="N161" s="15" t="str">
        <f t="shared" si="43"/>
        <v/>
      </c>
      <c r="O161" s="15" t="str">
        <f t="shared" si="43"/>
        <v/>
      </c>
      <c r="P161" s="15" t="str">
        <f t="shared" si="43"/>
        <v/>
      </c>
      <c r="Q161" s="15" t="str">
        <f t="shared" si="43"/>
        <v/>
      </c>
      <c r="R161" s="15" t="str">
        <f t="shared" si="43"/>
        <v/>
      </c>
      <c r="S161" s="15" t="str">
        <f t="shared" si="43"/>
        <v/>
      </c>
      <c r="T161" s="15" t="str">
        <f t="shared" si="43"/>
        <v/>
      </c>
      <c r="U161" s="15" t="str">
        <f t="shared" si="43"/>
        <v/>
      </c>
      <c r="V161" s="15" t="str">
        <f t="shared" si="43"/>
        <v/>
      </c>
      <c r="W161" s="15" t="str">
        <f t="shared" si="43"/>
        <v/>
      </c>
      <c r="X161" s="15" t="str">
        <f t="shared" si="43"/>
        <v/>
      </c>
      <c r="Y161" s="15" t="str">
        <f t="shared" si="43"/>
        <v/>
      </c>
      <c r="Z161" s="15" t="str">
        <f t="shared" si="43"/>
        <v/>
      </c>
      <c r="AA161" s="15" t="str">
        <f t="shared" si="43"/>
        <v/>
      </c>
      <c r="AB161" s="15" t="str">
        <f t="shared" si="43"/>
        <v/>
      </c>
      <c r="AC161" s="15" t="str">
        <f t="shared" si="43"/>
        <v/>
      </c>
      <c r="AD161" s="15" t="str">
        <f t="shared" si="43"/>
        <v/>
      </c>
      <c r="AE161" s="15" t="str">
        <f t="shared" si="43"/>
        <v/>
      </c>
      <c r="AF161" s="15" t="str">
        <f t="shared" si="43"/>
        <v/>
      </c>
      <c r="AG161" s="32" t="str">
        <f t="shared" si="43"/>
        <v/>
      </c>
      <c r="AH161" s="4"/>
      <c r="AI161" s="20" t="s">
        <v>60</v>
      </c>
      <c r="AJ161" s="70">
        <f>COUNT(C161:AG161)-AJ160</f>
        <v>0</v>
      </c>
    </row>
    <row r="162" spans="1:39">
      <c r="B162" s="19" t="s">
        <v>5</v>
      </c>
      <c r="C162" s="30" t="str">
        <f>IF(C161="","",TEXT(WEEKDAY(+C161),"aaa"))</f>
        <v/>
      </c>
      <c r="D162" s="30" t="str">
        <f t="shared" ref="D162:AG162" si="44">IF(D161="","",TEXT(WEEKDAY(+D161),"aaa"))</f>
        <v/>
      </c>
      <c r="E162" s="30" t="str">
        <f t="shared" si="44"/>
        <v/>
      </c>
      <c r="F162" s="30" t="str">
        <f t="shared" si="44"/>
        <v/>
      </c>
      <c r="G162" s="30" t="str">
        <f t="shared" si="44"/>
        <v/>
      </c>
      <c r="H162" s="30" t="str">
        <f t="shared" si="44"/>
        <v/>
      </c>
      <c r="I162" s="30" t="str">
        <f t="shared" si="44"/>
        <v/>
      </c>
      <c r="J162" s="30" t="str">
        <f t="shared" si="44"/>
        <v/>
      </c>
      <c r="K162" s="30" t="str">
        <f t="shared" si="44"/>
        <v/>
      </c>
      <c r="L162" s="30" t="str">
        <f t="shared" si="44"/>
        <v/>
      </c>
      <c r="M162" s="30" t="str">
        <f t="shared" si="44"/>
        <v/>
      </c>
      <c r="N162" s="30" t="str">
        <f t="shared" si="44"/>
        <v/>
      </c>
      <c r="O162" s="30" t="str">
        <f t="shared" si="44"/>
        <v/>
      </c>
      <c r="P162" s="30" t="str">
        <f t="shared" si="44"/>
        <v/>
      </c>
      <c r="Q162" s="30" t="str">
        <f t="shared" si="44"/>
        <v/>
      </c>
      <c r="R162" s="30" t="str">
        <f t="shared" si="44"/>
        <v/>
      </c>
      <c r="S162" s="30" t="str">
        <f t="shared" si="44"/>
        <v/>
      </c>
      <c r="T162" s="30" t="str">
        <f t="shared" si="44"/>
        <v/>
      </c>
      <c r="U162" s="30" t="str">
        <f t="shared" si="44"/>
        <v/>
      </c>
      <c r="V162" s="30" t="str">
        <f t="shared" si="44"/>
        <v/>
      </c>
      <c r="W162" s="30" t="str">
        <f t="shared" si="44"/>
        <v/>
      </c>
      <c r="X162" s="30" t="str">
        <f t="shared" si="44"/>
        <v/>
      </c>
      <c r="Y162" s="30" t="str">
        <f t="shared" si="44"/>
        <v/>
      </c>
      <c r="Z162" s="30" t="str">
        <f t="shared" si="44"/>
        <v/>
      </c>
      <c r="AA162" s="30" t="str">
        <f t="shared" si="44"/>
        <v/>
      </c>
      <c r="AB162" s="30" t="str">
        <f t="shared" si="44"/>
        <v/>
      </c>
      <c r="AC162" s="30" t="str">
        <f t="shared" si="44"/>
        <v/>
      </c>
      <c r="AD162" s="30" t="str">
        <f t="shared" si="44"/>
        <v/>
      </c>
      <c r="AE162" s="30" t="str">
        <f t="shared" si="44"/>
        <v/>
      </c>
      <c r="AF162" s="30" t="str">
        <f t="shared" si="44"/>
        <v/>
      </c>
      <c r="AG162" s="29" t="str">
        <f t="shared" si="44"/>
        <v/>
      </c>
      <c r="AH162" s="7"/>
      <c r="AI162" s="20" t="s">
        <v>61</v>
      </c>
      <c r="AJ162" s="12">
        <f>COUNT(C161:AG161)-AJ160-COUNTIF(C165:AG166,"一時中止")-COUNTIF(C165:AG166,"その他")</f>
        <v>0</v>
      </c>
    </row>
    <row r="163" spans="1:39" ht="13.5" customHeight="1">
      <c r="B163" s="184" t="s">
        <v>0</v>
      </c>
      <c r="C163" s="186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4"/>
      <c r="AC163" s="154"/>
      <c r="AD163" s="154"/>
      <c r="AE163" s="154"/>
      <c r="AF163" s="154"/>
      <c r="AG163" s="155"/>
      <c r="AH163" s="7"/>
      <c r="AI163" s="20" t="s">
        <v>6</v>
      </c>
      <c r="AJ163" s="6">
        <f>IF(AJ162=0,0,+COUNTIF(C163:AG164,"休"))</f>
        <v>0</v>
      </c>
    </row>
    <row r="164" spans="1:39" ht="13.5" customHeight="1">
      <c r="B164" s="185"/>
      <c r="C164" s="186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/>
      <c r="AF164" s="154"/>
      <c r="AG164" s="155"/>
      <c r="AH164" s="7"/>
      <c r="AI164" s="20" t="s">
        <v>9</v>
      </c>
      <c r="AJ164" s="8">
        <f>IF(AJ161=0,0,+AJ163/AJ161)</f>
        <v>0</v>
      </c>
    </row>
    <row r="165" spans="1:39" ht="13.5" customHeight="1">
      <c r="B165" s="180" t="s">
        <v>7</v>
      </c>
      <c r="C165" s="182"/>
      <c r="D165" s="152"/>
      <c r="E165" s="152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74"/>
      <c r="AH165" s="7"/>
      <c r="AI165" s="20" t="s">
        <v>10</v>
      </c>
      <c r="AJ165" s="6">
        <f>IF(AJ162=0,0,+COUNTIF(C165:AG166,"休")+COUNTIF(C165:AG166,"振替休暇")+COUNTIF(C165:AG166,"雨"))</f>
        <v>0</v>
      </c>
      <c r="AM165" s="81"/>
    </row>
    <row r="166" spans="1:39">
      <c r="B166" s="181"/>
      <c r="C166" s="18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3"/>
      <c r="AG166" s="175"/>
      <c r="AH166" s="7"/>
      <c r="AI166" s="20" t="s">
        <v>4</v>
      </c>
      <c r="AJ166" s="8">
        <f>IF(AJ162=0,0,+AJ165/AJ162)</f>
        <v>0</v>
      </c>
    </row>
    <row r="167" spans="1:39">
      <c r="B167" s="73" t="str">
        <f>IF($Y$10="無","",IF($AE$10="エラー","※工期内で夏季休暇を3日設定してください",""))</f>
        <v/>
      </c>
      <c r="C167" s="40"/>
      <c r="D167" s="40"/>
      <c r="E167" s="40"/>
      <c r="F167" s="40"/>
      <c r="G167" s="40"/>
      <c r="H167" s="40"/>
      <c r="I167" s="40"/>
      <c r="J167" s="40"/>
      <c r="K167" s="40"/>
      <c r="L167" s="73" t="str">
        <f>IF($Y$11="無","",IF($AE$10="エラー","※年末年始を6日設定してください",""))</f>
        <v/>
      </c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7"/>
      <c r="AI167" s="66" t="s">
        <v>59</v>
      </c>
      <c r="AJ167" s="67" t="str">
        <f>IF(OR(AJ162&lt;7,AJ162=0)," ",IF(OR(AJ166&gt;=0.285,AJ165&gt;=G159),"達成","未達成"))</f>
        <v xml:space="preserve"> </v>
      </c>
      <c r="AM167" s="81" t="str">
        <f>AJ167</f>
        <v xml:space="preserve"> </v>
      </c>
    </row>
    <row r="168" spans="1:39" ht="7.5" customHeight="1"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7"/>
      <c r="AI168" s="68"/>
      <c r="AJ168" s="69"/>
    </row>
    <row r="169" spans="1:39" ht="13.5" customHeight="1">
      <c r="A169" s="71" t="s">
        <v>20</v>
      </c>
      <c r="B169" s="21" t="str">
        <f>C171</f>
        <v/>
      </c>
      <c r="C169" s="2" t="s">
        <v>19</v>
      </c>
      <c r="D169" s="2"/>
      <c r="E169" s="150" t="s">
        <v>65</v>
      </c>
      <c r="F169" s="150"/>
      <c r="G169" s="151">
        <f>+COUNTIF(C172:AG172,"土")+COUNTIF(C172:AG172,"日")</f>
        <v>0</v>
      </c>
      <c r="H169" s="151"/>
      <c r="W169" s="7"/>
      <c r="X169" s="7"/>
      <c r="Y169" s="7"/>
      <c r="Z169" s="7"/>
      <c r="AA169" s="7"/>
      <c r="AB169" s="7"/>
      <c r="AC169" s="7"/>
      <c r="AD169" s="7"/>
      <c r="AE169" s="7"/>
      <c r="AI169" s="79" t="s">
        <v>66</v>
      </c>
      <c r="AJ169" s="80" t="str">
        <f>IF(OR(AJ171&lt;7,AJ171=0)," ",IF(OR(AJ174&gt;=0.285,AJ173&gt;=G169),"達成","未達成"))</f>
        <v xml:space="preserve"> </v>
      </c>
      <c r="AK169" s="81" t="str">
        <f>AJ169</f>
        <v xml:space="preserve"> </v>
      </c>
    </row>
    <row r="170" spans="1:39" ht="13.5" customHeight="1">
      <c r="B170" s="21"/>
      <c r="C170" s="31" t="str">
        <f>IF(C171="","",MONTH(C171))</f>
        <v/>
      </c>
      <c r="D170" s="31" t="str">
        <f t="shared" ref="D170:AG170" si="45">IF(D171="","",MONTH(D171))</f>
        <v/>
      </c>
      <c r="E170" s="31" t="str">
        <f t="shared" si="45"/>
        <v/>
      </c>
      <c r="F170" s="31" t="str">
        <f t="shared" si="45"/>
        <v/>
      </c>
      <c r="G170" s="31" t="str">
        <f t="shared" si="45"/>
        <v/>
      </c>
      <c r="H170" s="31" t="str">
        <f t="shared" si="45"/>
        <v/>
      </c>
      <c r="I170" s="31" t="str">
        <f t="shared" si="45"/>
        <v/>
      </c>
      <c r="J170" s="31" t="str">
        <f t="shared" si="45"/>
        <v/>
      </c>
      <c r="K170" s="31" t="str">
        <f t="shared" si="45"/>
        <v/>
      </c>
      <c r="L170" s="31" t="str">
        <f t="shared" si="45"/>
        <v/>
      </c>
      <c r="M170" s="31" t="str">
        <f t="shared" si="45"/>
        <v/>
      </c>
      <c r="N170" s="31" t="str">
        <f t="shared" si="45"/>
        <v/>
      </c>
      <c r="O170" s="31" t="str">
        <f t="shared" si="45"/>
        <v/>
      </c>
      <c r="P170" s="31" t="str">
        <f t="shared" si="45"/>
        <v/>
      </c>
      <c r="Q170" s="31" t="str">
        <f t="shared" si="45"/>
        <v/>
      </c>
      <c r="R170" s="31" t="str">
        <f t="shared" si="45"/>
        <v/>
      </c>
      <c r="S170" s="31" t="str">
        <f t="shared" si="45"/>
        <v/>
      </c>
      <c r="T170" s="31" t="str">
        <f t="shared" si="45"/>
        <v/>
      </c>
      <c r="U170" s="31" t="str">
        <f t="shared" si="45"/>
        <v/>
      </c>
      <c r="V170" s="31" t="str">
        <f t="shared" si="45"/>
        <v/>
      </c>
      <c r="W170" s="31" t="str">
        <f t="shared" si="45"/>
        <v/>
      </c>
      <c r="X170" s="31" t="str">
        <f t="shared" si="45"/>
        <v/>
      </c>
      <c r="Y170" s="31" t="str">
        <f t="shared" si="45"/>
        <v/>
      </c>
      <c r="Z170" s="31" t="str">
        <f t="shared" si="45"/>
        <v/>
      </c>
      <c r="AA170" s="31" t="str">
        <f t="shared" si="45"/>
        <v/>
      </c>
      <c r="AB170" s="31" t="str">
        <f t="shared" si="45"/>
        <v/>
      </c>
      <c r="AC170" s="31" t="str">
        <f t="shared" si="45"/>
        <v/>
      </c>
      <c r="AD170" s="31" t="str">
        <f t="shared" si="45"/>
        <v/>
      </c>
      <c r="AE170" s="31" t="str">
        <f t="shared" si="45"/>
        <v/>
      </c>
      <c r="AF170" s="31" t="str">
        <f t="shared" si="45"/>
        <v/>
      </c>
      <c r="AG170" s="31" t="str">
        <f t="shared" si="45"/>
        <v/>
      </c>
      <c r="AI170" s="41" t="s">
        <v>15</v>
      </c>
      <c r="AJ170" s="42">
        <f>+COUNTIF(C173:AG174,"夏季休暇")+COUNTIF(C173:AG174,"年末年始")</f>
        <v>0</v>
      </c>
    </row>
    <row r="171" spans="1:39">
      <c r="B171" s="3" t="s">
        <v>11</v>
      </c>
      <c r="C171" s="34" t="str">
        <f>IF($G$9&lt;DATE(YEAR(C13),MONTH(C13)+15,1),"",DATE(YEAR(C13),MONTH(C13)+15,1))</f>
        <v/>
      </c>
      <c r="D171" s="15" t="str">
        <f>IF(C171="","",IF($G$9&lt;(+C171+1),"",IF(MONTH(+C171+1)=C170,C171+1,"")))</f>
        <v/>
      </c>
      <c r="E171" s="15" t="str">
        <f t="shared" ref="E171:AG171" si="46">IF(D171="","",IF($G$9&lt;(+D171+1),"",IF(MONTH(+D171+1)=D170,D171+1,"")))</f>
        <v/>
      </c>
      <c r="F171" s="15" t="str">
        <f t="shared" si="46"/>
        <v/>
      </c>
      <c r="G171" s="15" t="str">
        <f t="shared" si="46"/>
        <v/>
      </c>
      <c r="H171" s="15" t="str">
        <f t="shared" si="46"/>
        <v/>
      </c>
      <c r="I171" s="15" t="str">
        <f t="shared" si="46"/>
        <v/>
      </c>
      <c r="J171" s="15" t="str">
        <f t="shared" si="46"/>
        <v/>
      </c>
      <c r="K171" s="15" t="str">
        <f t="shared" si="46"/>
        <v/>
      </c>
      <c r="L171" s="15" t="str">
        <f t="shared" si="46"/>
        <v/>
      </c>
      <c r="M171" s="15" t="str">
        <f t="shared" si="46"/>
        <v/>
      </c>
      <c r="N171" s="15" t="str">
        <f t="shared" si="46"/>
        <v/>
      </c>
      <c r="O171" s="15" t="str">
        <f t="shared" si="46"/>
        <v/>
      </c>
      <c r="P171" s="15" t="str">
        <f t="shared" si="46"/>
        <v/>
      </c>
      <c r="Q171" s="15" t="str">
        <f t="shared" si="46"/>
        <v/>
      </c>
      <c r="R171" s="15" t="str">
        <f t="shared" si="46"/>
        <v/>
      </c>
      <c r="S171" s="15" t="str">
        <f t="shared" si="46"/>
        <v/>
      </c>
      <c r="T171" s="15" t="str">
        <f t="shared" si="46"/>
        <v/>
      </c>
      <c r="U171" s="15" t="str">
        <f t="shared" si="46"/>
        <v/>
      </c>
      <c r="V171" s="15" t="str">
        <f t="shared" si="46"/>
        <v/>
      </c>
      <c r="W171" s="15" t="str">
        <f t="shared" si="46"/>
        <v/>
      </c>
      <c r="X171" s="15" t="str">
        <f t="shared" si="46"/>
        <v/>
      </c>
      <c r="Y171" s="15" t="str">
        <f t="shared" si="46"/>
        <v/>
      </c>
      <c r="Z171" s="15" t="str">
        <f t="shared" si="46"/>
        <v/>
      </c>
      <c r="AA171" s="15" t="str">
        <f t="shared" si="46"/>
        <v/>
      </c>
      <c r="AB171" s="15" t="str">
        <f t="shared" si="46"/>
        <v/>
      </c>
      <c r="AC171" s="15" t="str">
        <f t="shared" si="46"/>
        <v/>
      </c>
      <c r="AD171" s="15" t="str">
        <f t="shared" si="46"/>
        <v/>
      </c>
      <c r="AE171" s="15" t="str">
        <f t="shared" si="46"/>
        <v/>
      </c>
      <c r="AF171" s="15" t="str">
        <f t="shared" si="46"/>
        <v/>
      </c>
      <c r="AG171" s="32" t="str">
        <f t="shared" si="46"/>
        <v/>
      </c>
      <c r="AH171" s="4"/>
      <c r="AI171" s="20" t="s">
        <v>60</v>
      </c>
      <c r="AJ171" s="70">
        <f>COUNT(C171:AG171)-AJ170</f>
        <v>0</v>
      </c>
    </row>
    <row r="172" spans="1:39">
      <c r="B172" s="5" t="s">
        <v>5</v>
      </c>
      <c r="C172" s="30" t="str">
        <f>IF(C171="","",TEXT(WEEKDAY(+C171),"aaa"))</f>
        <v/>
      </c>
      <c r="D172" s="30" t="str">
        <f t="shared" ref="D172:AG172" si="47">IF(D171="","",TEXT(WEEKDAY(+D171),"aaa"))</f>
        <v/>
      </c>
      <c r="E172" s="30" t="str">
        <f t="shared" si="47"/>
        <v/>
      </c>
      <c r="F172" s="30" t="str">
        <f t="shared" si="47"/>
        <v/>
      </c>
      <c r="G172" s="30" t="str">
        <f t="shared" si="47"/>
        <v/>
      </c>
      <c r="H172" s="30" t="str">
        <f t="shared" si="47"/>
        <v/>
      </c>
      <c r="I172" s="30" t="str">
        <f t="shared" si="47"/>
        <v/>
      </c>
      <c r="J172" s="30" t="str">
        <f t="shared" si="47"/>
        <v/>
      </c>
      <c r="K172" s="30" t="str">
        <f t="shared" si="47"/>
        <v/>
      </c>
      <c r="L172" s="30" t="str">
        <f t="shared" si="47"/>
        <v/>
      </c>
      <c r="M172" s="30" t="str">
        <f t="shared" si="47"/>
        <v/>
      </c>
      <c r="N172" s="30" t="str">
        <f t="shared" si="47"/>
        <v/>
      </c>
      <c r="O172" s="30" t="str">
        <f t="shared" si="47"/>
        <v/>
      </c>
      <c r="P172" s="30" t="str">
        <f t="shared" si="47"/>
        <v/>
      </c>
      <c r="Q172" s="30" t="str">
        <f t="shared" si="47"/>
        <v/>
      </c>
      <c r="R172" s="30" t="str">
        <f t="shared" si="47"/>
        <v/>
      </c>
      <c r="S172" s="30" t="str">
        <f t="shared" si="47"/>
        <v/>
      </c>
      <c r="T172" s="30" t="str">
        <f t="shared" si="47"/>
        <v/>
      </c>
      <c r="U172" s="30" t="str">
        <f t="shared" si="47"/>
        <v/>
      </c>
      <c r="V172" s="30" t="str">
        <f t="shared" si="47"/>
        <v/>
      </c>
      <c r="W172" s="30" t="str">
        <f t="shared" si="47"/>
        <v/>
      </c>
      <c r="X172" s="30" t="str">
        <f t="shared" si="47"/>
        <v/>
      </c>
      <c r="Y172" s="30" t="str">
        <f t="shared" si="47"/>
        <v/>
      </c>
      <c r="Z172" s="30" t="str">
        <f t="shared" si="47"/>
        <v/>
      </c>
      <c r="AA172" s="30" t="str">
        <f t="shared" si="47"/>
        <v/>
      </c>
      <c r="AB172" s="30" t="str">
        <f t="shared" si="47"/>
        <v/>
      </c>
      <c r="AC172" s="30" t="str">
        <f t="shared" si="47"/>
        <v/>
      </c>
      <c r="AD172" s="30" t="str">
        <f t="shared" si="47"/>
        <v/>
      </c>
      <c r="AE172" s="30" t="str">
        <f t="shared" si="47"/>
        <v/>
      </c>
      <c r="AF172" s="30" t="str">
        <f t="shared" si="47"/>
        <v/>
      </c>
      <c r="AG172" s="29" t="str">
        <f t="shared" si="47"/>
        <v/>
      </c>
      <c r="AH172" s="7"/>
      <c r="AI172" s="20" t="s">
        <v>61</v>
      </c>
      <c r="AJ172" s="12">
        <f>COUNT(C171:AG171)-AJ170-COUNTIF(C175:AG176,"一時中止")-COUNTIF(C175:AG176,"その他")</f>
        <v>0</v>
      </c>
    </row>
    <row r="173" spans="1:39" ht="13.5" customHeight="1">
      <c r="B173" s="184" t="s">
        <v>0</v>
      </c>
      <c r="C173" s="186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5"/>
      <c r="AH173" s="7"/>
      <c r="AI173" s="20" t="s">
        <v>6</v>
      </c>
      <c r="AJ173" s="6">
        <f>IF(AJ172=0,0,+COUNTIF(C173:AG174,"休"))</f>
        <v>0</v>
      </c>
    </row>
    <row r="174" spans="1:39" ht="13.5" customHeight="1">
      <c r="B174" s="185"/>
      <c r="C174" s="186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5"/>
      <c r="AH174" s="7"/>
      <c r="AI174" s="20" t="s">
        <v>9</v>
      </c>
      <c r="AJ174" s="8">
        <f>IF(AJ171=0,0,+AJ173/AJ171)</f>
        <v>0</v>
      </c>
    </row>
    <row r="175" spans="1:39" ht="13.5" customHeight="1">
      <c r="B175" s="180" t="s">
        <v>7</v>
      </c>
      <c r="C175" s="182"/>
      <c r="D175" s="152"/>
      <c r="E175" s="152"/>
      <c r="F175" s="152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74"/>
      <c r="AH175" s="7"/>
      <c r="AI175" s="20" t="s">
        <v>10</v>
      </c>
      <c r="AJ175" s="6">
        <f>IF(AJ172=0,0,+COUNTIF(C175:AG176,"休")+COUNTIF(C175:AG176,"振替休暇")+COUNTIF(C175:AG176,"雨"))</f>
        <v>0</v>
      </c>
      <c r="AM175" s="81"/>
    </row>
    <row r="176" spans="1:39">
      <c r="B176" s="181"/>
      <c r="C176" s="18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3"/>
      <c r="AG176" s="175"/>
      <c r="AH176" s="7"/>
      <c r="AI176" s="20" t="s">
        <v>4</v>
      </c>
      <c r="AJ176" s="8">
        <f>IF(AJ172=0,0,+AJ175/AJ172)</f>
        <v>0</v>
      </c>
    </row>
    <row r="177" spans="1:39">
      <c r="B177" s="73" t="str">
        <f>IF($Y$10="無","",IF($AE$10="エラー","※工期内で夏季休暇を3日設定してください",""))</f>
        <v/>
      </c>
      <c r="C177" s="40"/>
      <c r="D177" s="40"/>
      <c r="E177" s="40"/>
      <c r="F177" s="40"/>
      <c r="G177" s="40"/>
      <c r="H177" s="40"/>
      <c r="I177" s="40"/>
      <c r="J177" s="40"/>
      <c r="K177" s="40"/>
      <c r="L177" s="73" t="str">
        <f>IF($Y$11="無","",IF($AE$10="エラー","※年末年始を6日設定してください",""))</f>
        <v/>
      </c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7"/>
      <c r="AI177" s="66" t="s">
        <v>59</v>
      </c>
      <c r="AJ177" s="67" t="str">
        <f>IF(OR(AJ172&lt;7,AJ172=0)," ",IF(OR(AJ176&gt;=0.285,AJ175&gt;=G169),"達成","未達成"))</f>
        <v xml:space="preserve"> </v>
      </c>
      <c r="AM177" s="81" t="str">
        <f>AJ177</f>
        <v xml:space="preserve"> </v>
      </c>
    </row>
    <row r="178" spans="1:39" ht="8.25" customHeight="1"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7"/>
      <c r="AI178" s="68"/>
      <c r="AJ178" s="69"/>
    </row>
    <row r="179" spans="1:39" ht="13.5" customHeight="1">
      <c r="A179" s="71" t="s">
        <v>20</v>
      </c>
      <c r="B179" s="21" t="str">
        <f>C181</f>
        <v/>
      </c>
      <c r="C179" s="2" t="s">
        <v>19</v>
      </c>
      <c r="D179" s="2"/>
      <c r="E179" s="150" t="s">
        <v>65</v>
      </c>
      <c r="F179" s="150"/>
      <c r="G179" s="151">
        <f>+COUNTIF(C182:AG182,"土")+COUNTIF(C182:AG182,"日")</f>
        <v>0</v>
      </c>
      <c r="H179" s="151"/>
      <c r="W179" s="7"/>
      <c r="X179" s="7"/>
      <c r="Y179" s="7"/>
      <c r="Z179" s="7"/>
      <c r="AA179" s="7"/>
      <c r="AB179" s="7"/>
      <c r="AC179" s="7"/>
      <c r="AD179" s="7"/>
      <c r="AE179" s="7"/>
      <c r="AI179" s="79" t="s">
        <v>66</v>
      </c>
      <c r="AJ179" s="80" t="str">
        <f>IF(OR(AJ181&lt;7,AJ181=0)," ",IF(OR(AJ184&gt;=0.285,AJ183&gt;=G179),"達成","未達成"))</f>
        <v xml:space="preserve"> </v>
      </c>
      <c r="AK179" s="81" t="str">
        <f>AJ179</f>
        <v xml:space="preserve"> </v>
      </c>
    </row>
    <row r="180" spans="1:39" ht="13.5" customHeight="1">
      <c r="B180" s="21"/>
      <c r="C180" s="31" t="str">
        <f>IF(C181="","",MONTH(C181))</f>
        <v/>
      </c>
      <c r="D180" s="31" t="str">
        <f t="shared" ref="D180:AG180" si="48">IF(D181="","",MONTH(D181))</f>
        <v/>
      </c>
      <c r="E180" s="31" t="str">
        <f t="shared" si="48"/>
        <v/>
      </c>
      <c r="F180" s="31" t="str">
        <f t="shared" si="48"/>
        <v/>
      </c>
      <c r="G180" s="31" t="str">
        <f t="shared" si="48"/>
        <v/>
      </c>
      <c r="H180" s="31" t="str">
        <f t="shared" si="48"/>
        <v/>
      </c>
      <c r="I180" s="31" t="str">
        <f t="shared" si="48"/>
        <v/>
      </c>
      <c r="J180" s="31" t="str">
        <f t="shared" si="48"/>
        <v/>
      </c>
      <c r="K180" s="31" t="str">
        <f t="shared" si="48"/>
        <v/>
      </c>
      <c r="L180" s="31" t="str">
        <f t="shared" si="48"/>
        <v/>
      </c>
      <c r="M180" s="31" t="str">
        <f t="shared" si="48"/>
        <v/>
      </c>
      <c r="N180" s="31" t="str">
        <f t="shared" si="48"/>
        <v/>
      </c>
      <c r="O180" s="31" t="str">
        <f t="shared" si="48"/>
        <v/>
      </c>
      <c r="P180" s="31" t="str">
        <f t="shared" si="48"/>
        <v/>
      </c>
      <c r="Q180" s="31" t="str">
        <f t="shared" si="48"/>
        <v/>
      </c>
      <c r="R180" s="31" t="str">
        <f t="shared" si="48"/>
        <v/>
      </c>
      <c r="S180" s="31" t="str">
        <f t="shared" si="48"/>
        <v/>
      </c>
      <c r="T180" s="31" t="str">
        <f t="shared" si="48"/>
        <v/>
      </c>
      <c r="U180" s="31" t="str">
        <f t="shared" si="48"/>
        <v/>
      </c>
      <c r="V180" s="31" t="str">
        <f t="shared" si="48"/>
        <v/>
      </c>
      <c r="W180" s="31" t="str">
        <f t="shared" si="48"/>
        <v/>
      </c>
      <c r="X180" s="31" t="str">
        <f t="shared" si="48"/>
        <v/>
      </c>
      <c r="Y180" s="31" t="str">
        <f t="shared" si="48"/>
        <v/>
      </c>
      <c r="Z180" s="31" t="str">
        <f t="shared" si="48"/>
        <v/>
      </c>
      <c r="AA180" s="31" t="str">
        <f t="shared" si="48"/>
        <v/>
      </c>
      <c r="AB180" s="31" t="str">
        <f t="shared" si="48"/>
        <v/>
      </c>
      <c r="AC180" s="31" t="str">
        <f t="shared" si="48"/>
        <v/>
      </c>
      <c r="AD180" s="31" t="str">
        <f t="shared" si="48"/>
        <v/>
      </c>
      <c r="AE180" s="31" t="str">
        <f t="shared" si="48"/>
        <v/>
      </c>
      <c r="AF180" s="31" t="str">
        <f t="shared" si="48"/>
        <v/>
      </c>
      <c r="AG180" s="31" t="str">
        <f t="shared" si="48"/>
        <v/>
      </c>
      <c r="AI180" s="41" t="s">
        <v>15</v>
      </c>
      <c r="AJ180" s="42">
        <f>+COUNTIF(C183:AG184,"夏季休暇")+COUNTIF(C183:AG184,"年末年始")</f>
        <v>0</v>
      </c>
    </row>
    <row r="181" spans="1:39">
      <c r="B181" s="18" t="s">
        <v>11</v>
      </c>
      <c r="C181" s="34" t="str">
        <f>IF($G$9&lt;DATE(YEAR(C13),MONTH(C13)+16,1),"",DATE(YEAR(C13),MONTH(C13)+16,1))</f>
        <v/>
      </c>
      <c r="D181" s="15" t="str">
        <f>IF(C181="","",IF($G$9&lt;(+C181+1),"",IF(MONTH(+C181+1)=C180,C181+1,"")))</f>
        <v/>
      </c>
      <c r="E181" s="15" t="str">
        <f t="shared" ref="E181:AG181" si="49">IF(D181="","",IF($G$9&lt;(+D181+1),"",IF(MONTH(+D181+1)=D180,D181+1,"")))</f>
        <v/>
      </c>
      <c r="F181" s="15" t="str">
        <f t="shared" si="49"/>
        <v/>
      </c>
      <c r="G181" s="15" t="str">
        <f t="shared" si="49"/>
        <v/>
      </c>
      <c r="H181" s="15" t="str">
        <f t="shared" si="49"/>
        <v/>
      </c>
      <c r="I181" s="15" t="str">
        <f t="shared" si="49"/>
        <v/>
      </c>
      <c r="J181" s="15" t="str">
        <f t="shared" si="49"/>
        <v/>
      </c>
      <c r="K181" s="15" t="str">
        <f t="shared" si="49"/>
        <v/>
      </c>
      <c r="L181" s="15" t="str">
        <f t="shared" si="49"/>
        <v/>
      </c>
      <c r="M181" s="15" t="str">
        <f t="shared" si="49"/>
        <v/>
      </c>
      <c r="N181" s="15" t="str">
        <f t="shared" si="49"/>
        <v/>
      </c>
      <c r="O181" s="15" t="str">
        <f t="shared" si="49"/>
        <v/>
      </c>
      <c r="P181" s="15" t="str">
        <f t="shared" si="49"/>
        <v/>
      </c>
      <c r="Q181" s="15" t="str">
        <f t="shared" si="49"/>
        <v/>
      </c>
      <c r="R181" s="15" t="str">
        <f t="shared" si="49"/>
        <v/>
      </c>
      <c r="S181" s="15" t="str">
        <f t="shared" si="49"/>
        <v/>
      </c>
      <c r="T181" s="15" t="str">
        <f t="shared" si="49"/>
        <v/>
      </c>
      <c r="U181" s="15" t="str">
        <f t="shared" si="49"/>
        <v/>
      </c>
      <c r="V181" s="15" t="str">
        <f t="shared" si="49"/>
        <v/>
      </c>
      <c r="W181" s="15" t="str">
        <f t="shared" si="49"/>
        <v/>
      </c>
      <c r="X181" s="15" t="str">
        <f t="shared" si="49"/>
        <v/>
      </c>
      <c r="Y181" s="15" t="str">
        <f t="shared" si="49"/>
        <v/>
      </c>
      <c r="Z181" s="15" t="str">
        <f t="shared" si="49"/>
        <v/>
      </c>
      <c r="AA181" s="15" t="str">
        <f t="shared" si="49"/>
        <v/>
      </c>
      <c r="AB181" s="15" t="str">
        <f t="shared" si="49"/>
        <v/>
      </c>
      <c r="AC181" s="15" t="str">
        <f t="shared" si="49"/>
        <v/>
      </c>
      <c r="AD181" s="15" t="str">
        <f t="shared" si="49"/>
        <v/>
      </c>
      <c r="AE181" s="15" t="str">
        <f t="shared" si="49"/>
        <v/>
      </c>
      <c r="AF181" s="15" t="str">
        <f t="shared" si="49"/>
        <v/>
      </c>
      <c r="AG181" s="32" t="str">
        <f t="shared" si="49"/>
        <v/>
      </c>
      <c r="AH181" s="4"/>
      <c r="AI181" s="20" t="s">
        <v>60</v>
      </c>
      <c r="AJ181" s="70">
        <f>COUNT(C181:AG181)-AJ180</f>
        <v>0</v>
      </c>
    </row>
    <row r="182" spans="1:39">
      <c r="B182" s="19" t="s">
        <v>5</v>
      </c>
      <c r="C182" s="30" t="str">
        <f>IF(C181="","",TEXT(WEEKDAY(+C181),"aaa"))</f>
        <v/>
      </c>
      <c r="D182" s="30" t="str">
        <f t="shared" ref="D182:AG182" si="50">IF(D181="","",TEXT(WEEKDAY(+D181),"aaa"))</f>
        <v/>
      </c>
      <c r="E182" s="30" t="str">
        <f t="shared" si="50"/>
        <v/>
      </c>
      <c r="F182" s="30" t="str">
        <f t="shared" si="50"/>
        <v/>
      </c>
      <c r="G182" s="30" t="str">
        <f t="shared" si="50"/>
        <v/>
      </c>
      <c r="H182" s="30" t="str">
        <f t="shared" si="50"/>
        <v/>
      </c>
      <c r="I182" s="30" t="str">
        <f t="shared" si="50"/>
        <v/>
      </c>
      <c r="J182" s="30" t="str">
        <f t="shared" si="50"/>
        <v/>
      </c>
      <c r="K182" s="30" t="str">
        <f t="shared" si="50"/>
        <v/>
      </c>
      <c r="L182" s="30" t="str">
        <f t="shared" si="50"/>
        <v/>
      </c>
      <c r="M182" s="30" t="str">
        <f t="shared" si="50"/>
        <v/>
      </c>
      <c r="N182" s="30" t="str">
        <f t="shared" si="50"/>
        <v/>
      </c>
      <c r="O182" s="30" t="str">
        <f t="shared" si="50"/>
        <v/>
      </c>
      <c r="P182" s="30" t="str">
        <f t="shared" si="50"/>
        <v/>
      </c>
      <c r="Q182" s="30" t="str">
        <f t="shared" si="50"/>
        <v/>
      </c>
      <c r="R182" s="30" t="str">
        <f t="shared" si="50"/>
        <v/>
      </c>
      <c r="S182" s="30" t="str">
        <f t="shared" si="50"/>
        <v/>
      </c>
      <c r="T182" s="30" t="str">
        <f t="shared" si="50"/>
        <v/>
      </c>
      <c r="U182" s="30" t="str">
        <f t="shared" si="50"/>
        <v/>
      </c>
      <c r="V182" s="30" t="str">
        <f t="shared" si="50"/>
        <v/>
      </c>
      <c r="W182" s="30" t="str">
        <f t="shared" si="50"/>
        <v/>
      </c>
      <c r="X182" s="30" t="str">
        <f t="shared" si="50"/>
        <v/>
      </c>
      <c r="Y182" s="30" t="str">
        <f t="shared" si="50"/>
        <v/>
      </c>
      <c r="Z182" s="30" t="str">
        <f t="shared" si="50"/>
        <v/>
      </c>
      <c r="AA182" s="30" t="str">
        <f t="shared" si="50"/>
        <v/>
      </c>
      <c r="AB182" s="30" t="str">
        <f t="shared" si="50"/>
        <v/>
      </c>
      <c r="AC182" s="30" t="str">
        <f t="shared" si="50"/>
        <v/>
      </c>
      <c r="AD182" s="30" t="str">
        <f t="shared" si="50"/>
        <v/>
      </c>
      <c r="AE182" s="30" t="str">
        <f t="shared" si="50"/>
        <v/>
      </c>
      <c r="AF182" s="30" t="str">
        <f t="shared" si="50"/>
        <v/>
      </c>
      <c r="AG182" s="29" t="str">
        <f t="shared" si="50"/>
        <v/>
      </c>
      <c r="AH182" s="7"/>
      <c r="AI182" s="20" t="s">
        <v>61</v>
      </c>
      <c r="AJ182" s="12">
        <f>COUNT(C181:AG181)-AJ180-COUNTIF(C185:AG186,"一時中止")-COUNTIF(C185:AG186,"その他")</f>
        <v>0</v>
      </c>
    </row>
    <row r="183" spans="1:39" ht="13.5" customHeight="1">
      <c r="B183" s="184" t="s">
        <v>0</v>
      </c>
      <c r="C183" s="186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/>
      <c r="AF183" s="154"/>
      <c r="AG183" s="155"/>
      <c r="AH183" s="7"/>
      <c r="AI183" s="20" t="s">
        <v>6</v>
      </c>
      <c r="AJ183" s="6">
        <f>IF(AJ182=0,0,+COUNTIF(C183:AG184,"休"))</f>
        <v>0</v>
      </c>
    </row>
    <row r="184" spans="1:39" ht="13.5" customHeight="1">
      <c r="B184" s="185"/>
      <c r="C184" s="186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54"/>
      <c r="AF184" s="154"/>
      <c r="AG184" s="155"/>
      <c r="AH184" s="7"/>
      <c r="AI184" s="20" t="s">
        <v>9</v>
      </c>
      <c r="AJ184" s="8">
        <f>IF(AJ181=0,0,+AJ183/AJ181)</f>
        <v>0</v>
      </c>
    </row>
    <row r="185" spans="1:39" ht="13.5" customHeight="1">
      <c r="B185" s="180" t="s">
        <v>7</v>
      </c>
      <c r="C185" s="182"/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  <c r="AA185" s="152"/>
      <c r="AB185" s="152"/>
      <c r="AC185" s="152"/>
      <c r="AD185" s="152"/>
      <c r="AE185" s="152"/>
      <c r="AF185" s="152"/>
      <c r="AG185" s="174"/>
      <c r="AH185" s="7"/>
      <c r="AI185" s="20" t="s">
        <v>10</v>
      </c>
      <c r="AJ185" s="6">
        <f>IF(AJ182=0,0,+COUNTIF(C185:AG186,"休")+COUNTIF(C185:AG186,"振替休暇")+COUNTIF(C185:AG186,"雨"))</f>
        <v>0</v>
      </c>
      <c r="AM185" s="81"/>
    </row>
    <row r="186" spans="1:39">
      <c r="B186" s="181"/>
      <c r="C186" s="18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/>
      <c r="AF186" s="153"/>
      <c r="AG186" s="175"/>
      <c r="AH186" s="7"/>
      <c r="AI186" s="20" t="s">
        <v>4</v>
      </c>
      <c r="AJ186" s="8">
        <f>IF(AJ182=0,0,+AJ185/AJ182)</f>
        <v>0</v>
      </c>
    </row>
    <row r="187" spans="1:39">
      <c r="B187" s="73" t="str">
        <f>IF($Y$10="無","",IF($AE$10="エラー","※工期内で夏季休暇を3日設定してください",""))</f>
        <v/>
      </c>
      <c r="C187" s="40"/>
      <c r="D187" s="40"/>
      <c r="E187" s="40"/>
      <c r="F187" s="40"/>
      <c r="G187" s="40"/>
      <c r="H187" s="40"/>
      <c r="I187" s="40"/>
      <c r="J187" s="40"/>
      <c r="K187" s="40"/>
      <c r="L187" s="73" t="str">
        <f>IF($Y$11="無","",IF($AE$10="エラー","※年末年始を6日設定してください",""))</f>
        <v/>
      </c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7"/>
      <c r="AI187" s="66" t="s">
        <v>59</v>
      </c>
      <c r="AJ187" s="67" t="str">
        <f>IF(OR(AJ182&lt;7,AJ182=0)," ",IF(OR(AJ186&gt;=0.285,AJ185&gt;=G179),"達成","未達成"))</f>
        <v xml:space="preserve"> </v>
      </c>
      <c r="AM187" s="81" t="str">
        <f>AJ187</f>
        <v xml:space="preserve"> </v>
      </c>
    </row>
    <row r="188" spans="1:39" ht="6" customHeight="1"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7"/>
      <c r="AI188" s="68"/>
      <c r="AJ188" s="69"/>
    </row>
    <row r="189" spans="1:39" ht="13.5" customHeight="1">
      <c r="A189" s="71" t="s">
        <v>20</v>
      </c>
      <c r="B189" s="21" t="str">
        <f>C191</f>
        <v/>
      </c>
      <c r="C189" s="2" t="s">
        <v>19</v>
      </c>
      <c r="D189" s="2"/>
      <c r="E189" s="150" t="s">
        <v>65</v>
      </c>
      <c r="F189" s="150"/>
      <c r="G189" s="151">
        <f>+COUNTIF(C192:AG192,"土")+COUNTIF(C192:AG192,"日")</f>
        <v>0</v>
      </c>
      <c r="H189" s="151"/>
      <c r="W189" s="7"/>
      <c r="X189" s="7"/>
      <c r="Y189" s="7"/>
      <c r="Z189" s="7"/>
      <c r="AA189" s="7"/>
      <c r="AB189" s="7"/>
      <c r="AC189" s="7"/>
      <c r="AD189" s="7"/>
      <c r="AE189" s="7"/>
      <c r="AI189" s="79" t="s">
        <v>66</v>
      </c>
      <c r="AJ189" s="80" t="str">
        <f>IF(OR(AJ191&lt;7,AJ191=0)," ",IF(OR(AJ194&gt;=0.285,AJ193&gt;=G189),"達成","未達成"))</f>
        <v xml:space="preserve"> </v>
      </c>
      <c r="AK189" s="81" t="str">
        <f>AJ189</f>
        <v xml:space="preserve"> </v>
      </c>
    </row>
    <row r="190" spans="1:39" ht="13.5" customHeight="1">
      <c r="B190" s="21"/>
      <c r="C190" s="31" t="str">
        <f>IF(C191="","",MONTH(C191))</f>
        <v/>
      </c>
      <c r="D190" s="31" t="str">
        <f t="shared" ref="D190:AG190" si="51">IF(D191="","",MONTH(D191))</f>
        <v/>
      </c>
      <c r="E190" s="31" t="str">
        <f t="shared" si="51"/>
        <v/>
      </c>
      <c r="F190" s="31" t="str">
        <f t="shared" si="51"/>
        <v/>
      </c>
      <c r="G190" s="31" t="str">
        <f t="shared" si="51"/>
        <v/>
      </c>
      <c r="H190" s="31" t="str">
        <f t="shared" si="51"/>
        <v/>
      </c>
      <c r="I190" s="31" t="str">
        <f t="shared" si="51"/>
        <v/>
      </c>
      <c r="J190" s="31" t="str">
        <f t="shared" si="51"/>
        <v/>
      </c>
      <c r="K190" s="31" t="str">
        <f t="shared" si="51"/>
        <v/>
      </c>
      <c r="L190" s="31" t="str">
        <f t="shared" si="51"/>
        <v/>
      </c>
      <c r="M190" s="31" t="str">
        <f t="shared" si="51"/>
        <v/>
      </c>
      <c r="N190" s="31" t="str">
        <f t="shared" si="51"/>
        <v/>
      </c>
      <c r="O190" s="31" t="str">
        <f t="shared" si="51"/>
        <v/>
      </c>
      <c r="P190" s="31" t="str">
        <f t="shared" si="51"/>
        <v/>
      </c>
      <c r="Q190" s="31" t="str">
        <f t="shared" si="51"/>
        <v/>
      </c>
      <c r="R190" s="31" t="str">
        <f t="shared" si="51"/>
        <v/>
      </c>
      <c r="S190" s="31" t="str">
        <f t="shared" si="51"/>
        <v/>
      </c>
      <c r="T190" s="31" t="str">
        <f t="shared" si="51"/>
        <v/>
      </c>
      <c r="U190" s="31" t="str">
        <f t="shared" si="51"/>
        <v/>
      </c>
      <c r="V190" s="31" t="str">
        <f t="shared" si="51"/>
        <v/>
      </c>
      <c r="W190" s="31" t="str">
        <f t="shared" si="51"/>
        <v/>
      </c>
      <c r="X190" s="31" t="str">
        <f t="shared" si="51"/>
        <v/>
      </c>
      <c r="Y190" s="31" t="str">
        <f t="shared" si="51"/>
        <v/>
      </c>
      <c r="Z190" s="31" t="str">
        <f t="shared" si="51"/>
        <v/>
      </c>
      <c r="AA190" s="31" t="str">
        <f t="shared" si="51"/>
        <v/>
      </c>
      <c r="AB190" s="31" t="str">
        <f t="shared" si="51"/>
        <v/>
      </c>
      <c r="AC190" s="31" t="str">
        <f t="shared" si="51"/>
        <v/>
      </c>
      <c r="AD190" s="31" t="str">
        <f t="shared" si="51"/>
        <v/>
      </c>
      <c r="AE190" s="31" t="str">
        <f t="shared" si="51"/>
        <v/>
      </c>
      <c r="AF190" s="31" t="str">
        <f t="shared" si="51"/>
        <v/>
      </c>
      <c r="AG190" s="31" t="str">
        <f t="shared" si="51"/>
        <v/>
      </c>
      <c r="AI190" s="41" t="s">
        <v>15</v>
      </c>
      <c r="AJ190" s="42">
        <f>+COUNTIF(C193:AG194,"夏季休暇")+COUNTIF(C193:AG194,"年末年始")</f>
        <v>0</v>
      </c>
    </row>
    <row r="191" spans="1:39">
      <c r="B191" s="3" t="s">
        <v>11</v>
      </c>
      <c r="C191" s="34" t="str">
        <f>IF($G$9&lt;DATE(YEAR(C13),MONTH(C13)+17,1),"",DATE(YEAR(C13),MONTH(C13)+17,1))</f>
        <v/>
      </c>
      <c r="D191" s="15" t="str">
        <f>IF(C191="","",IF($G$9&lt;(+C191+1),"",IF(MONTH(+C191+1)=C190,C191+1,"")))</f>
        <v/>
      </c>
      <c r="E191" s="15" t="str">
        <f t="shared" ref="E191:AG191" si="52">IF(D191="","",IF($G$9&lt;(+D191+1),"",IF(MONTH(+D191+1)=D190,D191+1,"")))</f>
        <v/>
      </c>
      <c r="F191" s="15" t="str">
        <f t="shared" si="52"/>
        <v/>
      </c>
      <c r="G191" s="15" t="str">
        <f t="shared" si="52"/>
        <v/>
      </c>
      <c r="H191" s="15" t="str">
        <f t="shared" si="52"/>
        <v/>
      </c>
      <c r="I191" s="15" t="str">
        <f t="shared" si="52"/>
        <v/>
      </c>
      <c r="J191" s="15" t="str">
        <f t="shared" si="52"/>
        <v/>
      </c>
      <c r="K191" s="15" t="str">
        <f t="shared" si="52"/>
        <v/>
      </c>
      <c r="L191" s="15" t="str">
        <f t="shared" si="52"/>
        <v/>
      </c>
      <c r="M191" s="15" t="str">
        <f t="shared" si="52"/>
        <v/>
      </c>
      <c r="N191" s="15" t="str">
        <f t="shared" si="52"/>
        <v/>
      </c>
      <c r="O191" s="15" t="str">
        <f t="shared" si="52"/>
        <v/>
      </c>
      <c r="P191" s="15" t="str">
        <f t="shared" si="52"/>
        <v/>
      </c>
      <c r="Q191" s="15" t="str">
        <f t="shared" si="52"/>
        <v/>
      </c>
      <c r="R191" s="15" t="str">
        <f t="shared" si="52"/>
        <v/>
      </c>
      <c r="S191" s="15" t="str">
        <f t="shared" si="52"/>
        <v/>
      </c>
      <c r="T191" s="15" t="str">
        <f t="shared" si="52"/>
        <v/>
      </c>
      <c r="U191" s="15" t="str">
        <f t="shared" si="52"/>
        <v/>
      </c>
      <c r="V191" s="15" t="str">
        <f t="shared" si="52"/>
        <v/>
      </c>
      <c r="W191" s="15" t="str">
        <f t="shared" si="52"/>
        <v/>
      </c>
      <c r="X191" s="15" t="str">
        <f t="shared" si="52"/>
        <v/>
      </c>
      <c r="Y191" s="15" t="str">
        <f t="shared" si="52"/>
        <v/>
      </c>
      <c r="Z191" s="15" t="str">
        <f t="shared" si="52"/>
        <v/>
      </c>
      <c r="AA191" s="15" t="str">
        <f t="shared" si="52"/>
        <v/>
      </c>
      <c r="AB191" s="15" t="str">
        <f t="shared" si="52"/>
        <v/>
      </c>
      <c r="AC191" s="15" t="str">
        <f t="shared" si="52"/>
        <v/>
      </c>
      <c r="AD191" s="15" t="str">
        <f t="shared" si="52"/>
        <v/>
      </c>
      <c r="AE191" s="15" t="str">
        <f t="shared" si="52"/>
        <v/>
      </c>
      <c r="AF191" s="15" t="str">
        <f t="shared" si="52"/>
        <v/>
      </c>
      <c r="AG191" s="32" t="str">
        <f t="shared" si="52"/>
        <v/>
      </c>
      <c r="AH191" s="4"/>
      <c r="AI191" s="20" t="s">
        <v>60</v>
      </c>
      <c r="AJ191" s="70">
        <f>COUNT(C191:AG191)-AJ190</f>
        <v>0</v>
      </c>
    </row>
    <row r="192" spans="1:39">
      <c r="B192" s="5" t="s">
        <v>5</v>
      </c>
      <c r="C192" s="30" t="str">
        <f>IF(C191="","",TEXT(WEEKDAY(+C191),"aaa"))</f>
        <v/>
      </c>
      <c r="D192" s="30" t="str">
        <f t="shared" ref="D192:AG192" si="53">IF(D191="","",TEXT(WEEKDAY(+D191),"aaa"))</f>
        <v/>
      </c>
      <c r="E192" s="30" t="str">
        <f t="shared" si="53"/>
        <v/>
      </c>
      <c r="F192" s="30" t="str">
        <f t="shared" si="53"/>
        <v/>
      </c>
      <c r="G192" s="30" t="str">
        <f t="shared" si="53"/>
        <v/>
      </c>
      <c r="H192" s="30" t="str">
        <f t="shared" si="53"/>
        <v/>
      </c>
      <c r="I192" s="30" t="str">
        <f t="shared" si="53"/>
        <v/>
      </c>
      <c r="J192" s="30" t="str">
        <f t="shared" si="53"/>
        <v/>
      </c>
      <c r="K192" s="30" t="str">
        <f t="shared" si="53"/>
        <v/>
      </c>
      <c r="L192" s="30" t="str">
        <f t="shared" si="53"/>
        <v/>
      </c>
      <c r="M192" s="30" t="str">
        <f t="shared" si="53"/>
        <v/>
      </c>
      <c r="N192" s="30" t="str">
        <f t="shared" si="53"/>
        <v/>
      </c>
      <c r="O192" s="30" t="str">
        <f t="shared" si="53"/>
        <v/>
      </c>
      <c r="P192" s="30" t="str">
        <f t="shared" si="53"/>
        <v/>
      </c>
      <c r="Q192" s="30" t="str">
        <f t="shared" si="53"/>
        <v/>
      </c>
      <c r="R192" s="30" t="str">
        <f t="shared" si="53"/>
        <v/>
      </c>
      <c r="S192" s="30" t="str">
        <f t="shared" si="53"/>
        <v/>
      </c>
      <c r="T192" s="30" t="str">
        <f t="shared" si="53"/>
        <v/>
      </c>
      <c r="U192" s="30" t="str">
        <f t="shared" si="53"/>
        <v/>
      </c>
      <c r="V192" s="30" t="str">
        <f t="shared" si="53"/>
        <v/>
      </c>
      <c r="W192" s="30" t="str">
        <f t="shared" si="53"/>
        <v/>
      </c>
      <c r="X192" s="30" t="str">
        <f t="shared" si="53"/>
        <v/>
      </c>
      <c r="Y192" s="30" t="str">
        <f t="shared" si="53"/>
        <v/>
      </c>
      <c r="Z192" s="30" t="str">
        <f t="shared" si="53"/>
        <v/>
      </c>
      <c r="AA192" s="30" t="str">
        <f t="shared" si="53"/>
        <v/>
      </c>
      <c r="AB192" s="30" t="str">
        <f t="shared" si="53"/>
        <v/>
      </c>
      <c r="AC192" s="30" t="str">
        <f t="shared" si="53"/>
        <v/>
      </c>
      <c r="AD192" s="30" t="str">
        <f t="shared" si="53"/>
        <v/>
      </c>
      <c r="AE192" s="30" t="str">
        <f t="shared" si="53"/>
        <v/>
      </c>
      <c r="AF192" s="30" t="str">
        <f t="shared" si="53"/>
        <v/>
      </c>
      <c r="AG192" s="29" t="str">
        <f t="shared" si="53"/>
        <v/>
      </c>
      <c r="AH192" s="7"/>
      <c r="AI192" s="20" t="s">
        <v>61</v>
      </c>
      <c r="AJ192" s="12">
        <f>COUNT(C191:AG191)-AJ190-COUNTIF(C195:AG196,"一時中止")-COUNTIF(C195:AG196,"その他")</f>
        <v>0</v>
      </c>
    </row>
    <row r="193" spans="2:39" ht="13.5" customHeight="1">
      <c r="B193" s="184" t="s">
        <v>0</v>
      </c>
      <c r="C193" s="186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5"/>
      <c r="AH193" s="7"/>
      <c r="AI193" s="20" t="s">
        <v>6</v>
      </c>
      <c r="AJ193" s="6">
        <f>IF(AJ192=0,0,+COUNTIF(C193:AG194,"休"))</f>
        <v>0</v>
      </c>
      <c r="AK193" s="35"/>
    </row>
    <row r="194" spans="2:39" ht="13.5" customHeight="1">
      <c r="B194" s="185"/>
      <c r="C194" s="186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54"/>
      <c r="AF194" s="154"/>
      <c r="AG194" s="155"/>
      <c r="AH194" s="7"/>
      <c r="AI194" s="20" t="s">
        <v>9</v>
      </c>
      <c r="AJ194" s="8">
        <f>IF(AJ191=0,0,+AJ193/AJ191)</f>
        <v>0</v>
      </c>
    </row>
    <row r="195" spans="2:39" ht="13.5" customHeight="1">
      <c r="B195" s="180" t="s">
        <v>7</v>
      </c>
      <c r="C195" s="182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2"/>
      <c r="AB195" s="152"/>
      <c r="AC195" s="152"/>
      <c r="AD195" s="152"/>
      <c r="AE195" s="152"/>
      <c r="AF195" s="152"/>
      <c r="AG195" s="174"/>
      <c r="AH195" s="7"/>
      <c r="AI195" s="20" t="s">
        <v>10</v>
      </c>
      <c r="AJ195" s="6">
        <f>IF(AJ192=0,0,+COUNTIF(C195:AG196,"休")+COUNTIF(C195:AG196,"振替休暇")+COUNTIF(C195:AG196,"雨"))</f>
        <v>0</v>
      </c>
      <c r="AM195" s="81"/>
    </row>
    <row r="196" spans="2:39">
      <c r="B196" s="181"/>
      <c r="C196" s="18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  <c r="AB196" s="153"/>
      <c r="AC196" s="153"/>
      <c r="AD196" s="153"/>
      <c r="AE196" s="153"/>
      <c r="AF196" s="153"/>
      <c r="AG196" s="175"/>
      <c r="AH196" s="7"/>
      <c r="AI196" s="20" t="s">
        <v>4</v>
      </c>
      <c r="AJ196" s="8">
        <f>IF(AJ192=0,0,+AJ195/AJ192)</f>
        <v>0</v>
      </c>
    </row>
    <row r="197" spans="2:39">
      <c r="B197" s="73" t="str">
        <f>IF($Y$10="無","",IF($AE$10="エラー","※工期内で夏季休暇を6日設定してください",""))</f>
        <v/>
      </c>
      <c r="L197" s="73" t="str">
        <f>IF($Y$11="無","",IF($AE$10="エラー","※年末年始を6日設定してください",""))</f>
        <v/>
      </c>
      <c r="AH197" s="7"/>
      <c r="AI197" s="66" t="s">
        <v>59</v>
      </c>
      <c r="AJ197" s="67" t="str">
        <f>IF(OR(AJ192&lt;7,AJ192=0)," ",IF(OR(AJ196&gt;=0.285,AJ195&gt;=G189),"達成","未達成"))</f>
        <v xml:space="preserve"> </v>
      </c>
      <c r="AM197" s="81" t="str">
        <f>AJ197</f>
        <v xml:space="preserve"> </v>
      </c>
    </row>
    <row r="198" spans="2:39">
      <c r="AH198" s="7"/>
      <c r="AI198" s="68"/>
      <c r="AJ198" s="69"/>
    </row>
    <row r="199" spans="2:39">
      <c r="AI199" s="13"/>
      <c r="AJ199" s="14"/>
    </row>
    <row r="205" spans="2:39">
      <c r="AM205" s="81">
        <f>AJ205</f>
        <v>0</v>
      </c>
    </row>
    <row r="207" spans="2:39">
      <c r="AM207" s="1"/>
    </row>
  </sheetData>
  <mergeCells count="1235">
    <mergeCell ref="AB195:AB196"/>
    <mergeCell ref="AC195:AC196"/>
    <mergeCell ref="AD195:AD196"/>
    <mergeCell ref="AE195:AE196"/>
    <mergeCell ref="AF195:AF196"/>
    <mergeCell ref="AG195:AG196"/>
    <mergeCell ref="V195:V196"/>
    <mergeCell ref="W195:W196"/>
    <mergeCell ref="X195:X196"/>
    <mergeCell ref="Y195:Y196"/>
    <mergeCell ref="Z195:Z196"/>
    <mergeCell ref="AA195:AA196"/>
    <mergeCell ref="P195:P196"/>
    <mergeCell ref="Q195:Q196"/>
    <mergeCell ref="R195:R196"/>
    <mergeCell ref="S195:S196"/>
    <mergeCell ref="T195:T196"/>
    <mergeCell ref="U195:U196"/>
    <mergeCell ref="J195:J196"/>
    <mergeCell ref="K195:K196"/>
    <mergeCell ref="L195:L196"/>
    <mergeCell ref="M195:M196"/>
    <mergeCell ref="N195:N196"/>
    <mergeCell ref="O195:O196"/>
    <mergeCell ref="AF193:AF194"/>
    <mergeCell ref="AG193:AG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Z193:Z194"/>
    <mergeCell ref="AA193:AA194"/>
    <mergeCell ref="AB193:AB194"/>
    <mergeCell ref="AC193:AC194"/>
    <mergeCell ref="AD193:AD194"/>
    <mergeCell ref="AE193:AE194"/>
    <mergeCell ref="T193:T194"/>
    <mergeCell ref="U193:U194"/>
    <mergeCell ref="V193:V194"/>
    <mergeCell ref="W193:W194"/>
    <mergeCell ref="X193:X194"/>
    <mergeCell ref="Y193:Y194"/>
    <mergeCell ref="N193:N194"/>
    <mergeCell ref="O193:O194"/>
    <mergeCell ref="P193:P194"/>
    <mergeCell ref="Q193:Q194"/>
    <mergeCell ref="R193:R194"/>
    <mergeCell ref="S193:S194"/>
    <mergeCell ref="H193:H194"/>
    <mergeCell ref="I193:I194"/>
    <mergeCell ref="J193:J194"/>
    <mergeCell ref="K193:K194"/>
    <mergeCell ref="L193:L194"/>
    <mergeCell ref="M193:M194"/>
    <mergeCell ref="B193:B194"/>
    <mergeCell ref="C193:C194"/>
    <mergeCell ref="D193:D194"/>
    <mergeCell ref="E193:E194"/>
    <mergeCell ref="F193:F194"/>
    <mergeCell ref="G193:G194"/>
    <mergeCell ref="AC185:AC186"/>
    <mergeCell ref="AD185:AD186"/>
    <mergeCell ref="AE185:AE186"/>
    <mergeCell ref="AF185:AF186"/>
    <mergeCell ref="AG185:AG186"/>
    <mergeCell ref="E189:F189"/>
    <mergeCell ref="G189:H189"/>
    <mergeCell ref="W185:W186"/>
    <mergeCell ref="X185:X186"/>
    <mergeCell ref="Y185:Y186"/>
    <mergeCell ref="Z185:Z186"/>
    <mergeCell ref="AA185:AA186"/>
    <mergeCell ref="AB185:AB186"/>
    <mergeCell ref="Q185:Q186"/>
    <mergeCell ref="R185:R186"/>
    <mergeCell ref="S185:S186"/>
    <mergeCell ref="T185:T186"/>
    <mergeCell ref="U185:U186"/>
    <mergeCell ref="V185:V186"/>
    <mergeCell ref="K185:K186"/>
    <mergeCell ref="L185:L186"/>
    <mergeCell ref="M185:M186"/>
    <mergeCell ref="N185:N186"/>
    <mergeCell ref="O185:O186"/>
    <mergeCell ref="P185:P186"/>
    <mergeCell ref="AG183:AG184"/>
    <mergeCell ref="B185:B186"/>
    <mergeCell ref="C185:C186"/>
    <mergeCell ref="D185:D186"/>
    <mergeCell ref="E185:E186"/>
    <mergeCell ref="F185:F186"/>
    <mergeCell ref="G185:G186"/>
    <mergeCell ref="H185:H186"/>
    <mergeCell ref="I185:I186"/>
    <mergeCell ref="J185:J186"/>
    <mergeCell ref="AA183:AA184"/>
    <mergeCell ref="AB183:AB184"/>
    <mergeCell ref="AC183:AC184"/>
    <mergeCell ref="AD183:AD184"/>
    <mergeCell ref="AE183:AE184"/>
    <mergeCell ref="AF183:AF184"/>
    <mergeCell ref="U183:U184"/>
    <mergeCell ref="V183:V184"/>
    <mergeCell ref="W183:W184"/>
    <mergeCell ref="X183:X184"/>
    <mergeCell ref="Y183:Y184"/>
    <mergeCell ref="Z183:Z184"/>
    <mergeCell ref="O183:O184"/>
    <mergeCell ref="P183:P184"/>
    <mergeCell ref="Q183:Q184"/>
    <mergeCell ref="R183:R184"/>
    <mergeCell ref="S183:S184"/>
    <mergeCell ref="T183:T184"/>
    <mergeCell ref="I183:I184"/>
    <mergeCell ref="J183:J184"/>
    <mergeCell ref="K183:K184"/>
    <mergeCell ref="L183:L184"/>
    <mergeCell ref="M183:M184"/>
    <mergeCell ref="N183:N184"/>
    <mergeCell ref="E179:F179"/>
    <mergeCell ref="G179:H179"/>
    <mergeCell ref="B183:B184"/>
    <mergeCell ref="C183:C184"/>
    <mergeCell ref="D183:D184"/>
    <mergeCell ref="E183:E184"/>
    <mergeCell ref="F183:F184"/>
    <mergeCell ref="G183:G184"/>
    <mergeCell ref="H183:H184"/>
    <mergeCell ref="AB175:AB176"/>
    <mergeCell ref="AC175:AC176"/>
    <mergeCell ref="AD175:AD176"/>
    <mergeCell ref="AE175:AE176"/>
    <mergeCell ref="AF175:AF176"/>
    <mergeCell ref="AG175:AG176"/>
    <mergeCell ref="V175:V176"/>
    <mergeCell ref="W175:W176"/>
    <mergeCell ref="X175:X176"/>
    <mergeCell ref="Y175:Y176"/>
    <mergeCell ref="Z175:Z176"/>
    <mergeCell ref="AA175:AA176"/>
    <mergeCell ref="P175:P176"/>
    <mergeCell ref="Q175:Q176"/>
    <mergeCell ref="R175:R176"/>
    <mergeCell ref="S175:S176"/>
    <mergeCell ref="T175:T176"/>
    <mergeCell ref="U175:U176"/>
    <mergeCell ref="J175:J176"/>
    <mergeCell ref="K175:K176"/>
    <mergeCell ref="L175:L176"/>
    <mergeCell ref="M175:M176"/>
    <mergeCell ref="N175:N176"/>
    <mergeCell ref="O175:O176"/>
    <mergeCell ref="AF173:AF174"/>
    <mergeCell ref="AG173:AG174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Z173:Z174"/>
    <mergeCell ref="AA173:AA174"/>
    <mergeCell ref="AB173:AB174"/>
    <mergeCell ref="AC173:AC174"/>
    <mergeCell ref="AD173:AD174"/>
    <mergeCell ref="AE173:AE174"/>
    <mergeCell ref="T173:T174"/>
    <mergeCell ref="U173:U174"/>
    <mergeCell ref="V173:V174"/>
    <mergeCell ref="W173:W174"/>
    <mergeCell ref="X173:X174"/>
    <mergeCell ref="Y173:Y174"/>
    <mergeCell ref="N173:N174"/>
    <mergeCell ref="O173:O174"/>
    <mergeCell ref="P173:P174"/>
    <mergeCell ref="Q173:Q174"/>
    <mergeCell ref="R173:R174"/>
    <mergeCell ref="S173:S174"/>
    <mergeCell ref="H173:H174"/>
    <mergeCell ref="I173:I174"/>
    <mergeCell ref="J173:J174"/>
    <mergeCell ref="K173:K174"/>
    <mergeCell ref="L173:L174"/>
    <mergeCell ref="M173:M174"/>
    <mergeCell ref="B173:B174"/>
    <mergeCell ref="C173:C174"/>
    <mergeCell ref="D173:D174"/>
    <mergeCell ref="E173:E174"/>
    <mergeCell ref="F173:F174"/>
    <mergeCell ref="G173:G174"/>
    <mergeCell ref="AC165:AC166"/>
    <mergeCell ref="AD165:AD166"/>
    <mergeCell ref="AE165:AE166"/>
    <mergeCell ref="AF165:AF166"/>
    <mergeCell ref="AG165:AG166"/>
    <mergeCell ref="E169:F169"/>
    <mergeCell ref="G169:H169"/>
    <mergeCell ref="W165:W166"/>
    <mergeCell ref="X165:X166"/>
    <mergeCell ref="Y165:Y166"/>
    <mergeCell ref="Z165:Z166"/>
    <mergeCell ref="AA165:AA166"/>
    <mergeCell ref="AB165:AB166"/>
    <mergeCell ref="Q165:Q166"/>
    <mergeCell ref="R165:R166"/>
    <mergeCell ref="S165:S166"/>
    <mergeCell ref="T165:T166"/>
    <mergeCell ref="U165:U166"/>
    <mergeCell ref="V165:V166"/>
    <mergeCell ref="K165:K166"/>
    <mergeCell ref="L165:L166"/>
    <mergeCell ref="M165:M166"/>
    <mergeCell ref="N165:N166"/>
    <mergeCell ref="O165:O166"/>
    <mergeCell ref="P165:P166"/>
    <mergeCell ref="AG163:AG164"/>
    <mergeCell ref="B165:B166"/>
    <mergeCell ref="C165:C166"/>
    <mergeCell ref="D165:D166"/>
    <mergeCell ref="E165:E166"/>
    <mergeCell ref="F165:F166"/>
    <mergeCell ref="G165:G166"/>
    <mergeCell ref="H165:H166"/>
    <mergeCell ref="I165:I166"/>
    <mergeCell ref="J165:J166"/>
    <mergeCell ref="AA163:AA164"/>
    <mergeCell ref="AB163:AB164"/>
    <mergeCell ref="AC163:AC164"/>
    <mergeCell ref="AD163:AD164"/>
    <mergeCell ref="AE163:AE164"/>
    <mergeCell ref="AF163:AF164"/>
    <mergeCell ref="U163:U164"/>
    <mergeCell ref="V163:V164"/>
    <mergeCell ref="W163:W164"/>
    <mergeCell ref="X163:X164"/>
    <mergeCell ref="Y163:Y164"/>
    <mergeCell ref="Z163:Z164"/>
    <mergeCell ref="O163:O164"/>
    <mergeCell ref="P163:P164"/>
    <mergeCell ref="Q163:Q164"/>
    <mergeCell ref="R163:R164"/>
    <mergeCell ref="S163:S164"/>
    <mergeCell ref="T163:T164"/>
    <mergeCell ref="I163:I164"/>
    <mergeCell ref="J163:J164"/>
    <mergeCell ref="K163:K164"/>
    <mergeCell ref="L163:L164"/>
    <mergeCell ref="M163:M164"/>
    <mergeCell ref="N163:N164"/>
    <mergeCell ref="E159:F159"/>
    <mergeCell ref="G159:H159"/>
    <mergeCell ref="B163:B164"/>
    <mergeCell ref="C163:C164"/>
    <mergeCell ref="D163:D164"/>
    <mergeCell ref="E163:E164"/>
    <mergeCell ref="F163:F164"/>
    <mergeCell ref="G163:G164"/>
    <mergeCell ref="H163:H164"/>
    <mergeCell ref="AB155:AB156"/>
    <mergeCell ref="AC155:AC156"/>
    <mergeCell ref="AD155:AD156"/>
    <mergeCell ref="AE155:AE156"/>
    <mergeCell ref="AF155:AF156"/>
    <mergeCell ref="AG155:AG156"/>
    <mergeCell ref="V155:V156"/>
    <mergeCell ref="W155:W156"/>
    <mergeCell ref="X155:X156"/>
    <mergeCell ref="Y155:Y156"/>
    <mergeCell ref="Z155:Z156"/>
    <mergeCell ref="AA155:AA156"/>
    <mergeCell ref="P155:P156"/>
    <mergeCell ref="Q155:Q156"/>
    <mergeCell ref="R155:R156"/>
    <mergeCell ref="S155:S156"/>
    <mergeCell ref="T155:T156"/>
    <mergeCell ref="U155:U156"/>
    <mergeCell ref="J155:J156"/>
    <mergeCell ref="K155:K156"/>
    <mergeCell ref="L155:L156"/>
    <mergeCell ref="M155:M156"/>
    <mergeCell ref="N155:N156"/>
    <mergeCell ref="O155:O156"/>
    <mergeCell ref="AF153:AF154"/>
    <mergeCell ref="AG153:AG154"/>
    <mergeCell ref="B155:B156"/>
    <mergeCell ref="C155:C156"/>
    <mergeCell ref="D155:D156"/>
    <mergeCell ref="E155:E156"/>
    <mergeCell ref="F155:F156"/>
    <mergeCell ref="G155:G156"/>
    <mergeCell ref="H155:H156"/>
    <mergeCell ref="I155:I156"/>
    <mergeCell ref="Z153:Z154"/>
    <mergeCell ref="AA153:AA154"/>
    <mergeCell ref="AB153:AB154"/>
    <mergeCell ref="AC153:AC154"/>
    <mergeCell ref="AD153:AD154"/>
    <mergeCell ref="AE153:AE154"/>
    <mergeCell ref="T153:T154"/>
    <mergeCell ref="U153:U154"/>
    <mergeCell ref="V153:V154"/>
    <mergeCell ref="W153:W154"/>
    <mergeCell ref="X153:X154"/>
    <mergeCell ref="Y153:Y154"/>
    <mergeCell ref="N153:N154"/>
    <mergeCell ref="O153:O154"/>
    <mergeCell ref="P153:P154"/>
    <mergeCell ref="Q153:Q154"/>
    <mergeCell ref="R153:R154"/>
    <mergeCell ref="S153:S154"/>
    <mergeCell ref="H153:H154"/>
    <mergeCell ref="I153:I154"/>
    <mergeCell ref="J153:J154"/>
    <mergeCell ref="K153:K154"/>
    <mergeCell ref="L153:L154"/>
    <mergeCell ref="M153:M154"/>
    <mergeCell ref="B153:B154"/>
    <mergeCell ref="C153:C154"/>
    <mergeCell ref="D153:D154"/>
    <mergeCell ref="E153:E154"/>
    <mergeCell ref="F153:F154"/>
    <mergeCell ref="G153:G154"/>
    <mergeCell ref="AC145:AC146"/>
    <mergeCell ref="AD145:AD146"/>
    <mergeCell ref="AE145:AE146"/>
    <mergeCell ref="AF145:AF146"/>
    <mergeCell ref="AG145:AG146"/>
    <mergeCell ref="E149:F149"/>
    <mergeCell ref="G149:H149"/>
    <mergeCell ref="W145:W146"/>
    <mergeCell ref="X145:X146"/>
    <mergeCell ref="Y145:Y146"/>
    <mergeCell ref="Z145:Z146"/>
    <mergeCell ref="AA145:AA146"/>
    <mergeCell ref="AB145:AB146"/>
    <mergeCell ref="Q145:Q146"/>
    <mergeCell ref="R145:R146"/>
    <mergeCell ref="S145:S146"/>
    <mergeCell ref="T145:T146"/>
    <mergeCell ref="U145:U146"/>
    <mergeCell ref="V145:V146"/>
    <mergeCell ref="K145:K146"/>
    <mergeCell ref="L145:L146"/>
    <mergeCell ref="M145:M146"/>
    <mergeCell ref="N145:N146"/>
    <mergeCell ref="O145:O146"/>
    <mergeCell ref="P145:P146"/>
    <mergeCell ref="AG143:AG144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AA143:AA144"/>
    <mergeCell ref="AB143:AB144"/>
    <mergeCell ref="AC143:AC144"/>
    <mergeCell ref="AD143:AD144"/>
    <mergeCell ref="AE143:AE144"/>
    <mergeCell ref="AF143:AF144"/>
    <mergeCell ref="U143:U144"/>
    <mergeCell ref="V143:V144"/>
    <mergeCell ref="W143:W144"/>
    <mergeCell ref="X143:X144"/>
    <mergeCell ref="Y143:Y144"/>
    <mergeCell ref="Z143:Z144"/>
    <mergeCell ref="O143:O144"/>
    <mergeCell ref="P143:P144"/>
    <mergeCell ref="Q143:Q144"/>
    <mergeCell ref="R143:R144"/>
    <mergeCell ref="S143:S144"/>
    <mergeCell ref="T143:T144"/>
    <mergeCell ref="I143:I144"/>
    <mergeCell ref="J143:J144"/>
    <mergeCell ref="K143:K144"/>
    <mergeCell ref="L143:L144"/>
    <mergeCell ref="M143:M144"/>
    <mergeCell ref="N143:N144"/>
    <mergeCell ref="E139:F139"/>
    <mergeCell ref="G139:H139"/>
    <mergeCell ref="B143:B144"/>
    <mergeCell ref="C143:C144"/>
    <mergeCell ref="D143:D144"/>
    <mergeCell ref="E143:E144"/>
    <mergeCell ref="F143:F144"/>
    <mergeCell ref="G143:G144"/>
    <mergeCell ref="H143:H144"/>
    <mergeCell ref="AB135:AB136"/>
    <mergeCell ref="AC135:AC136"/>
    <mergeCell ref="AD135:AD136"/>
    <mergeCell ref="AE135:AE136"/>
    <mergeCell ref="AF135:AF136"/>
    <mergeCell ref="AG135:AG136"/>
    <mergeCell ref="V135:V136"/>
    <mergeCell ref="W135:W136"/>
    <mergeCell ref="X135:X136"/>
    <mergeCell ref="Y135:Y136"/>
    <mergeCell ref="Z135:Z136"/>
    <mergeCell ref="AA135:AA136"/>
    <mergeCell ref="P135:P136"/>
    <mergeCell ref="Q135:Q136"/>
    <mergeCell ref="R135:R136"/>
    <mergeCell ref="S135:S136"/>
    <mergeCell ref="T135:T136"/>
    <mergeCell ref="U135:U136"/>
    <mergeCell ref="J135:J136"/>
    <mergeCell ref="K135:K136"/>
    <mergeCell ref="L135:L136"/>
    <mergeCell ref="M135:M136"/>
    <mergeCell ref="N135:N136"/>
    <mergeCell ref="O135:O136"/>
    <mergeCell ref="AF133:AF134"/>
    <mergeCell ref="AG133:AG134"/>
    <mergeCell ref="B135:B136"/>
    <mergeCell ref="C135:C136"/>
    <mergeCell ref="D135:D136"/>
    <mergeCell ref="E135:E136"/>
    <mergeCell ref="F135:F136"/>
    <mergeCell ref="G135:G136"/>
    <mergeCell ref="H135:H136"/>
    <mergeCell ref="I135:I136"/>
    <mergeCell ref="Z133:Z134"/>
    <mergeCell ref="AA133:AA134"/>
    <mergeCell ref="AB133:AB134"/>
    <mergeCell ref="AC133:AC134"/>
    <mergeCell ref="AD133:AD134"/>
    <mergeCell ref="AE133:AE134"/>
    <mergeCell ref="T133:T134"/>
    <mergeCell ref="U133:U134"/>
    <mergeCell ref="V133:V134"/>
    <mergeCell ref="W133:W134"/>
    <mergeCell ref="X133:X134"/>
    <mergeCell ref="Y133:Y134"/>
    <mergeCell ref="N133:N134"/>
    <mergeCell ref="O133:O134"/>
    <mergeCell ref="P133:P134"/>
    <mergeCell ref="Q133:Q134"/>
    <mergeCell ref="R133:R134"/>
    <mergeCell ref="S133:S134"/>
    <mergeCell ref="H133:H134"/>
    <mergeCell ref="I133:I134"/>
    <mergeCell ref="J133:J134"/>
    <mergeCell ref="K133:K134"/>
    <mergeCell ref="L133:L134"/>
    <mergeCell ref="M133:M134"/>
    <mergeCell ref="B133:B134"/>
    <mergeCell ref="C133:C134"/>
    <mergeCell ref="D133:D134"/>
    <mergeCell ref="E133:E134"/>
    <mergeCell ref="F133:F134"/>
    <mergeCell ref="G133:G134"/>
    <mergeCell ref="AC125:AC126"/>
    <mergeCell ref="AD125:AD126"/>
    <mergeCell ref="AE125:AE126"/>
    <mergeCell ref="AF125:AF126"/>
    <mergeCell ref="AG125:AG126"/>
    <mergeCell ref="E129:F129"/>
    <mergeCell ref="G129:H129"/>
    <mergeCell ref="W125:W126"/>
    <mergeCell ref="X125:X126"/>
    <mergeCell ref="Y125:Y126"/>
    <mergeCell ref="Z125:Z126"/>
    <mergeCell ref="AA125:AA126"/>
    <mergeCell ref="AB125:AB126"/>
    <mergeCell ref="Q125:Q126"/>
    <mergeCell ref="R125:R126"/>
    <mergeCell ref="S125:S126"/>
    <mergeCell ref="T125:T126"/>
    <mergeCell ref="U125:U126"/>
    <mergeCell ref="V125:V126"/>
    <mergeCell ref="K125:K126"/>
    <mergeCell ref="L125:L126"/>
    <mergeCell ref="M125:M126"/>
    <mergeCell ref="N125:N126"/>
    <mergeCell ref="O125:O126"/>
    <mergeCell ref="P125:P126"/>
    <mergeCell ref="AG123:AG124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J125:J126"/>
    <mergeCell ref="AA123:AA124"/>
    <mergeCell ref="AB123:AB124"/>
    <mergeCell ref="AC123:AC124"/>
    <mergeCell ref="AD123:AD124"/>
    <mergeCell ref="AE123:AE124"/>
    <mergeCell ref="AF123:AF124"/>
    <mergeCell ref="U123:U124"/>
    <mergeCell ref="V123:V124"/>
    <mergeCell ref="W123:W124"/>
    <mergeCell ref="X123:X124"/>
    <mergeCell ref="Y123:Y124"/>
    <mergeCell ref="Z123:Z124"/>
    <mergeCell ref="O123:O124"/>
    <mergeCell ref="P123:P124"/>
    <mergeCell ref="Q123:Q124"/>
    <mergeCell ref="R123:R124"/>
    <mergeCell ref="S123:S124"/>
    <mergeCell ref="T123:T124"/>
    <mergeCell ref="I123:I124"/>
    <mergeCell ref="J123:J124"/>
    <mergeCell ref="K123:K124"/>
    <mergeCell ref="L123:L124"/>
    <mergeCell ref="M123:M124"/>
    <mergeCell ref="N123:N124"/>
    <mergeCell ref="E119:F119"/>
    <mergeCell ref="G119:H119"/>
    <mergeCell ref="B123:B124"/>
    <mergeCell ref="C123:C124"/>
    <mergeCell ref="D123:D124"/>
    <mergeCell ref="E123:E124"/>
    <mergeCell ref="F123:F124"/>
    <mergeCell ref="G123:G124"/>
    <mergeCell ref="H123:H124"/>
    <mergeCell ref="AB115:AB116"/>
    <mergeCell ref="AC115:AC116"/>
    <mergeCell ref="AD115:AD116"/>
    <mergeCell ref="AE115:AE116"/>
    <mergeCell ref="AF115:AF116"/>
    <mergeCell ref="AG115:AG116"/>
    <mergeCell ref="V115:V116"/>
    <mergeCell ref="W115:W116"/>
    <mergeCell ref="X115:X116"/>
    <mergeCell ref="Y115:Y116"/>
    <mergeCell ref="Z115:Z116"/>
    <mergeCell ref="AA115:AA116"/>
    <mergeCell ref="P115:P116"/>
    <mergeCell ref="Q115:Q116"/>
    <mergeCell ref="R115:R116"/>
    <mergeCell ref="S115:S116"/>
    <mergeCell ref="T115:T116"/>
    <mergeCell ref="U115:U116"/>
    <mergeCell ref="J115:J116"/>
    <mergeCell ref="K115:K116"/>
    <mergeCell ref="L115:L116"/>
    <mergeCell ref="M115:M116"/>
    <mergeCell ref="N115:N116"/>
    <mergeCell ref="O115:O116"/>
    <mergeCell ref="AF113:AF114"/>
    <mergeCell ref="AG113:AG114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Z113:Z114"/>
    <mergeCell ref="AA113:AA114"/>
    <mergeCell ref="AB113:AB114"/>
    <mergeCell ref="AC113:AC114"/>
    <mergeCell ref="AD113:AD114"/>
    <mergeCell ref="AE113:AE114"/>
    <mergeCell ref="T113:T114"/>
    <mergeCell ref="U113:U114"/>
    <mergeCell ref="V113:V114"/>
    <mergeCell ref="W113:W114"/>
    <mergeCell ref="X113:X114"/>
    <mergeCell ref="Y113:Y114"/>
    <mergeCell ref="N113:N114"/>
    <mergeCell ref="O113:O114"/>
    <mergeCell ref="P113:P114"/>
    <mergeCell ref="Q113:Q114"/>
    <mergeCell ref="R113:R114"/>
    <mergeCell ref="S113:S114"/>
    <mergeCell ref="H113:H114"/>
    <mergeCell ref="I113:I114"/>
    <mergeCell ref="J113:J114"/>
    <mergeCell ref="K113:K114"/>
    <mergeCell ref="L113:L114"/>
    <mergeCell ref="M113:M114"/>
    <mergeCell ref="B113:B114"/>
    <mergeCell ref="C113:C114"/>
    <mergeCell ref="D113:D114"/>
    <mergeCell ref="E113:E114"/>
    <mergeCell ref="F113:F114"/>
    <mergeCell ref="G113:G114"/>
    <mergeCell ref="B107:E107"/>
    <mergeCell ref="G107:K107"/>
    <mergeCell ref="L107:N107"/>
    <mergeCell ref="P107:R107"/>
    <mergeCell ref="E109:F109"/>
    <mergeCell ref="G109:H109"/>
    <mergeCell ref="B104:E104"/>
    <mergeCell ref="B105:E105"/>
    <mergeCell ref="G105:K105"/>
    <mergeCell ref="M105:Q105"/>
    <mergeCell ref="B106:E106"/>
    <mergeCell ref="G106:K106"/>
    <mergeCell ref="AB97:AB98"/>
    <mergeCell ref="AC97:AC98"/>
    <mergeCell ref="AD97:AD98"/>
    <mergeCell ref="AE97:AE98"/>
    <mergeCell ref="AF97:AF98"/>
    <mergeCell ref="AG97:AG98"/>
    <mergeCell ref="V97:V98"/>
    <mergeCell ref="W97:W98"/>
    <mergeCell ref="X97:X98"/>
    <mergeCell ref="Y97:Y98"/>
    <mergeCell ref="Z97:Z98"/>
    <mergeCell ref="AA97:AA98"/>
    <mergeCell ref="P97:P98"/>
    <mergeCell ref="Q97:Q98"/>
    <mergeCell ref="R97:R98"/>
    <mergeCell ref="S97:S98"/>
    <mergeCell ref="T97:T98"/>
    <mergeCell ref="U97:U98"/>
    <mergeCell ref="J97:J98"/>
    <mergeCell ref="K97:K98"/>
    <mergeCell ref="L97:L98"/>
    <mergeCell ref="M97:M98"/>
    <mergeCell ref="N97:N98"/>
    <mergeCell ref="O97:O98"/>
    <mergeCell ref="AF95:AF96"/>
    <mergeCell ref="AG95:AG96"/>
    <mergeCell ref="B97:B98"/>
    <mergeCell ref="C97:C98"/>
    <mergeCell ref="D97:D98"/>
    <mergeCell ref="E97:E98"/>
    <mergeCell ref="F97:F98"/>
    <mergeCell ref="G97:G98"/>
    <mergeCell ref="H97:H98"/>
    <mergeCell ref="I97:I98"/>
    <mergeCell ref="Z95:Z96"/>
    <mergeCell ref="AA95:AA96"/>
    <mergeCell ref="AB95:AB96"/>
    <mergeCell ref="AC95:AC96"/>
    <mergeCell ref="AD95:AD96"/>
    <mergeCell ref="AE95:AE96"/>
    <mergeCell ref="T95:T96"/>
    <mergeCell ref="U95:U96"/>
    <mergeCell ref="V95:V96"/>
    <mergeCell ref="W95:W96"/>
    <mergeCell ref="X95:X96"/>
    <mergeCell ref="Y95:Y96"/>
    <mergeCell ref="N95:N96"/>
    <mergeCell ref="O95:O96"/>
    <mergeCell ref="P95:P96"/>
    <mergeCell ref="Q95:Q96"/>
    <mergeCell ref="R95:R96"/>
    <mergeCell ref="S95:S96"/>
    <mergeCell ref="H95:H96"/>
    <mergeCell ref="I95:I96"/>
    <mergeCell ref="J95:J96"/>
    <mergeCell ref="K95:K96"/>
    <mergeCell ref="L95:L96"/>
    <mergeCell ref="M95:M96"/>
    <mergeCell ref="B95:B96"/>
    <mergeCell ref="C95:C96"/>
    <mergeCell ref="D95:D96"/>
    <mergeCell ref="E95:E96"/>
    <mergeCell ref="F95:F96"/>
    <mergeCell ref="G95:G96"/>
    <mergeCell ref="AC87:AC88"/>
    <mergeCell ref="AD87:AD88"/>
    <mergeCell ref="AE87:AE88"/>
    <mergeCell ref="AF87:AF88"/>
    <mergeCell ref="AG87:AG88"/>
    <mergeCell ref="E91:F91"/>
    <mergeCell ref="G91:H91"/>
    <mergeCell ref="W87:W88"/>
    <mergeCell ref="X87:X88"/>
    <mergeCell ref="Y87:Y88"/>
    <mergeCell ref="Z87:Z88"/>
    <mergeCell ref="AA87:AA88"/>
    <mergeCell ref="AB87:AB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G85:AG86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AA85:AA86"/>
    <mergeCell ref="AB85:AB86"/>
    <mergeCell ref="AC85:AC86"/>
    <mergeCell ref="AD85:AD86"/>
    <mergeCell ref="AE85:AE86"/>
    <mergeCell ref="AF85:AF86"/>
    <mergeCell ref="U85:U86"/>
    <mergeCell ref="V85:V86"/>
    <mergeCell ref="W85:W86"/>
    <mergeCell ref="X85:X86"/>
    <mergeCell ref="Y85:Y86"/>
    <mergeCell ref="Z85:Z86"/>
    <mergeCell ref="O85:O86"/>
    <mergeCell ref="P85:P86"/>
    <mergeCell ref="Q85:Q86"/>
    <mergeCell ref="R85:R86"/>
    <mergeCell ref="S85:S86"/>
    <mergeCell ref="T85:T86"/>
    <mergeCell ref="I85:I86"/>
    <mergeCell ref="J85:J86"/>
    <mergeCell ref="K85:K86"/>
    <mergeCell ref="L85:L86"/>
    <mergeCell ref="M85:M86"/>
    <mergeCell ref="N85:N86"/>
    <mergeCell ref="E81:F81"/>
    <mergeCell ref="G81:H81"/>
    <mergeCell ref="B85:B86"/>
    <mergeCell ref="C85:C86"/>
    <mergeCell ref="D85:D86"/>
    <mergeCell ref="E85:E86"/>
    <mergeCell ref="F85:F86"/>
    <mergeCell ref="G85:G86"/>
    <mergeCell ref="H85:H86"/>
    <mergeCell ref="AB77:AB78"/>
    <mergeCell ref="AC77:AC78"/>
    <mergeCell ref="AD77:AD78"/>
    <mergeCell ref="AE77:AE78"/>
    <mergeCell ref="AF77:AF78"/>
    <mergeCell ref="AG77:AG78"/>
    <mergeCell ref="V77:V78"/>
    <mergeCell ref="W77:W78"/>
    <mergeCell ref="X77:X78"/>
    <mergeCell ref="Y77:Y78"/>
    <mergeCell ref="Z77:Z78"/>
    <mergeCell ref="AA77:AA78"/>
    <mergeCell ref="P77:P78"/>
    <mergeCell ref="Q77:Q78"/>
    <mergeCell ref="R77:R78"/>
    <mergeCell ref="S77:S78"/>
    <mergeCell ref="T77:T78"/>
    <mergeCell ref="U77:U78"/>
    <mergeCell ref="J77:J78"/>
    <mergeCell ref="K77:K78"/>
    <mergeCell ref="L77:L78"/>
    <mergeCell ref="M77:M78"/>
    <mergeCell ref="N77:N78"/>
    <mergeCell ref="O77:O78"/>
    <mergeCell ref="AF75:AF76"/>
    <mergeCell ref="AG75:AG76"/>
    <mergeCell ref="B77:B78"/>
    <mergeCell ref="C77:C78"/>
    <mergeCell ref="D77:D78"/>
    <mergeCell ref="E77:E78"/>
    <mergeCell ref="F77:F78"/>
    <mergeCell ref="G77:G78"/>
    <mergeCell ref="H77:H78"/>
    <mergeCell ref="I77:I78"/>
    <mergeCell ref="Z75:Z76"/>
    <mergeCell ref="AA75:AA76"/>
    <mergeCell ref="AB75:AB76"/>
    <mergeCell ref="AC75:AC76"/>
    <mergeCell ref="AD75:AD76"/>
    <mergeCell ref="AE75:AE76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AC67:AC68"/>
    <mergeCell ref="AD67:AD68"/>
    <mergeCell ref="AE67:AE68"/>
    <mergeCell ref="AF67:AF68"/>
    <mergeCell ref="AG67:AG68"/>
    <mergeCell ref="E71:F71"/>
    <mergeCell ref="G71:H71"/>
    <mergeCell ref="W67:W68"/>
    <mergeCell ref="X67:X68"/>
    <mergeCell ref="Y67:Y68"/>
    <mergeCell ref="Z67:Z68"/>
    <mergeCell ref="AA67:AA68"/>
    <mergeCell ref="AB67:AB68"/>
    <mergeCell ref="Q67:Q68"/>
    <mergeCell ref="R67:R68"/>
    <mergeCell ref="S67:S68"/>
    <mergeCell ref="T67:T68"/>
    <mergeCell ref="U67:U68"/>
    <mergeCell ref="V67:V68"/>
    <mergeCell ref="K67:K68"/>
    <mergeCell ref="L67:L68"/>
    <mergeCell ref="M67:M68"/>
    <mergeCell ref="N67:N68"/>
    <mergeCell ref="O67:O68"/>
    <mergeCell ref="P67:P68"/>
    <mergeCell ref="AG65:AG66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AA65:AA66"/>
    <mergeCell ref="AB65:AB66"/>
    <mergeCell ref="AC65:AC66"/>
    <mergeCell ref="AD65:AD66"/>
    <mergeCell ref="AE65:AE66"/>
    <mergeCell ref="AF65:AF66"/>
    <mergeCell ref="U65:U66"/>
    <mergeCell ref="V65:V66"/>
    <mergeCell ref="W65:W66"/>
    <mergeCell ref="X65:X66"/>
    <mergeCell ref="Y65:Y66"/>
    <mergeCell ref="Z65:Z66"/>
    <mergeCell ref="O65:O66"/>
    <mergeCell ref="P65:P66"/>
    <mergeCell ref="Q65:Q66"/>
    <mergeCell ref="R65:R66"/>
    <mergeCell ref="S65:S66"/>
    <mergeCell ref="T65:T66"/>
    <mergeCell ref="I65:I66"/>
    <mergeCell ref="J65:J66"/>
    <mergeCell ref="K65:K66"/>
    <mergeCell ref="L65:L66"/>
    <mergeCell ref="M65:M66"/>
    <mergeCell ref="N65:N66"/>
    <mergeCell ref="E61:F61"/>
    <mergeCell ref="G61:H61"/>
    <mergeCell ref="B65:B66"/>
    <mergeCell ref="C65:C66"/>
    <mergeCell ref="D65:D66"/>
    <mergeCell ref="E65:E66"/>
    <mergeCell ref="F65:F66"/>
    <mergeCell ref="G65:G66"/>
    <mergeCell ref="H65:H66"/>
    <mergeCell ref="AB57:AB58"/>
    <mergeCell ref="AC57:AC58"/>
    <mergeCell ref="AD57:AD58"/>
    <mergeCell ref="AE57:AE58"/>
    <mergeCell ref="AF57:AF58"/>
    <mergeCell ref="AG57:AG58"/>
    <mergeCell ref="V57:V58"/>
    <mergeCell ref="W57:W58"/>
    <mergeCell ref="X57:X58"/>
    <mergeCell ref="Y57:Y58"/>
    <mergeCell ref="Z57:Z58"/>
    <mergeCell ref="AA57:AA58"/>
    <mergeCell ref="P57:P58"/>
    <mergeCell ref="Q57:Q58"/>
    <mergeCell ref="R57:R58"/>
    <mergeCell ref="S57:S58"/>
    <mergeCell ref="T57:T58"/>
    <mergeCell ref="U57:U58"/>
    <mergeCell ref="J57:J58"/>
    <mergeCell ref="K57:K58"/>
    <mergeCell ref="L57:L58"/>
    <mergeCell ref="M57:M58"/>
    <mergeCell ref="N57:N58"/>
    <mergeCell ref="O57:O58"/>
    <mergeCell ref="AF55:AF56"/>
    <mergeCell ref="AG55:AG56"/>
    <mergeCell ref="B57:B58"/>
    <mergeCell ref="C57:C58"/>
    <mergeCell ref="D57:D58"/>
    <mergeCell ref="E57:E58"/>
    <mergeCell ref="F57:F58"/>
    <mergeCell ref="G57:G58"/>
    <mergeCell ref="H57:H58"/>
    <mergeCell ref="I57:I58"/>
    <mergeCell ref="Z55:Z56"/>
    <mergeCell ref="AA55:AA56"/>
    <mergeCell ref="AB55:AB56"/>
    <mergeCell ref="AC55:AC56"/>
    <mergeCell ref="AD55:AD56"/>
    <mergeCell ref="AE55:AE56"/>
    <mergeCell ref="T55:T56"/>
    <mergeCell ref="U55:U56"/>
    <mergeCell ref="V55:V56"/>
    <mergeCell ref="W55:W56"/>
    <mergeCell ref="X55:X56"/>
    <mergeCell ref="Y55:Y56"/>
    <mergeCell ref="N55:N56"/>
    <mergeCell ref="O55:O56"/>
    <mergeCell ref="P55:P56"/>
    <mergeCell ref="Q55:Q56"/>
    <mergeCell ref="R55:R56"/>
    <mergeCell ref="S55:S56"/>
    <mergeCell ref="H55:H56"/>
    <mergeCell ref="I55:I56"/>
    <mergeCell ref="J55:J56"/>
    <mergeCell ref="K55:K56"/>
    <mergeCell ref="L55:L56"/>
    <mergeCell ref="M55:M56"/>
    <mergeCell ref="B55:B56"/>
    <mergeCell ref="C55:C56"/>
    <mergeCell ref="D55:D56"/>
    <mergeCell ref="E55:E56"/>
    <mergeCell ref="F55:F56"/>
    <mergeCell ref="G55:G56"/>
    <mergeCell ref="AC47:AC48"/>
    <mergeCell ref="AD47:AD48"/>
    <mergeCell ref="AE47:AE48"/>
    <mergeCell ref="AF47:AF48"/>
    <mergeCell ref="AG47:AG48"/>
    <mergeCell ref="E51:F51"/>
    <mergeCell ref="G51:H51"/>
    <mergeCell ref="W47:W48"/>
    <mergeCell ref="X47:X48"/>
    <mergeCell ref="Y47:Y48"/>
    <mergeCell ref="Z47:Z48"/>
    <mergeCell ref="AA47:AA48"/>
    <mergeCell ref="AB47:AB48"/>
    <mergeCell ref="Q47:Q48"/>
    <mergeCell ref="R47:R48"/>
    <mergeCell ref="S47:S48"/>
    <mergeCell ref="T47:T48"/>
    <mergeCell ref="U47:U48"/>
    <mergeCell ref="V47:V48"/>
    <mergeCell ref="K47:K48"/>
    <mergeCell ref="L47:L48"/>
    <mergeCell ref="M47:M48"/>
    <mergeCell ref="N47:N48"/>
    <mergeCell ref="O47:O48"/>
    <mergeCell ref="P47:P48"/>
    <mergeCell ref="AG45:AG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AA45:AA46"/>
    <mergeCell ref="AB45:AB46"/>
    <mergeCell ref="AC45:AC46"/>
    <mergeCell ref="AD45:AD46"/>
    <mergeCell ref="AE45:AE46"/>
    <mergeCell ref="AF45:AF46"/>
    <mergeCell ref="U45:U46"/>
    <mergeCell ref="V45:V46"/>
    <mergeCell ref="W45:W46"/>
    <mergeCell ref="X45:X46"/>
    <mergeCell ref="Y45:Y46"/>
    <mergeCell ref="Z45:Z46"/>
    <mergeCell ref="O45:O46"/>
    <mergeCell ref="P45:P46"/>
    <mergeCell ref="Q45:Q46"/>
    <mergeCell ref="R45:R46"/>
    <mergeCell ref="S45:S46"/>
    <mergeCell ref="T45:T46"/>
    <mergeCell ref="I45:I46"/>
    <mergeCell ref="J45:J46"/>
    <mergeCell ref="K45:K46"/>
    <mergeCell ref="L45:L46"/>
    <mergeCell ref="M45:M46"/>
    <mergeCell ref="N45:N46"/>
    <mergeCell ref="E41:F41"/>
    <mergeCell ref="G41:H41"/>
    <mergeCell ref="B45:B46"/>
    <mergeCell ref="C45:C46"/>
    <mergeCell ref="D45:D46"/>
    <mergeCell ref="E45:E46"/>
    <mergeCell ref="F45:F46"/>
    <mergeCell ref="G45:G46"/>
    <mergeCell ref="H45:H46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P37:P38"/>
    <mergeCell ref="Q37:Q38"/>
    <mergeCell ref="R37:R38"/>
    <mergeCell ref="S37:S38"/>
    <mergeCell ref="T37:T38"/>
    <mergeCell ref="U37:U38"/>
    <mergeCell ref="J37:J38"/>
    <mergeCell ref="K37:K38"/>
    <mergeCell ref="L37:L38"/>
    <mergeCell ref="M37:M38"/>
    <mergeCell ref="N37:N38"/>
    <mergeCell ref="O37:O38"/>
    <mergeCell ref="AF35:AF36"/>
    <mergeCell ref="AG35:AG36"/>
    <mergeCell ref="B37:B38"/>
    <mergeCell ref="C37:C38"/>
    <mergeCell ref="D37:D38"/>
    <mergeCell ref="E37:E38"/>
    <mergeCell ref="F37:F38"/>
    <mergeCell ref="G37:G38"/>
    <mergeCell ref="H37:H38"/>
    <mergeCell ref="I37:I38"/>
    <mergeCell ref="Z35:Z36"/>
    <mergeCell ref="AA35:AA36"/>
    <mergeCell ref="AB35:AB36"/>
    <mergeCell ref="AC35:AC36"/>
    <mergeCell ref="AD35:AD36"/>
    <mergeCell ref="AE35:AE36"/>
    <mergeCell ref="T35:T36"/>
    <mergeCell ref="U35:U36"/>
    <mergeCell ref="V35:V36"/>
    <mergeCell ref="W35:W36"/>
    <mergeCell ref="X35:X36"/>
    <mergeCell ref="Y35:Y36"/>
    <mergeCell ref="N35:N36"/>
    <mergeCell ref="O35:O36"/>
    <mergeCell ref="P35:P36"/>
    <mergeCell ref="Q35:Q36"/>
    <mergeCell ref="R35:R36"/>
    <mergeCell ref="S35:S36"/>
    <mergeCell ref="H35:H36"/>
    <mergeCell ref="I35:I36"/>
    <mergeCell ref="J35:J36"/>
    <mergeCell ref="K35:K36"/>
    <mergeCell ref="AC27:AC28"/>
    <mergeCell ref="AD27:AD28"/>
    <mergeCell ref="AE27:AE28"/>
    <mergeCell ref="AF27:AF28"/>
    <mergeCell ref="AG27:AG28"/>
    <mergeCell ref="E31:F31"/>
    <mergeCell ref="G31:H31"/>
    <mergeCell ref="W27:W28"/>
    <mergeCell ref="X27:X28"/>
    <mergeCell ref="Y27:Y28"/>
    <mergeCell ref="Z27:Z28"/>
    <mergeCell ref="AA27:AA28"/>
    <mergeCell ref="AB27:AB28"/>
    <mergeCell ref="Q27:Q28"/>
    <mergeCell ref="R27:R28"/>
    <mergeCell ref="S27:S28"/>
    <mergeCell ref="T27:T28"/>
    <mergeCell ref="U27:U28"/>
    <mergeCell ref="V27:V28"/>
    <mergeCell ref="K27:K28"/>
    <mergeCell ref="L27:L28"/>
    <mergeCell ref="M27:M28"/>
    <mergeCell ref="N27:N28"/>
    <mergeCell ref="O27:O28"/>
    <mergeCell ref="Z25:Z26"/>
    <mergeCell ref="O25:O26"/>
    <mergeCell ref="P25:P26"/>
    <mergeCell ref="Q25:Q26"/>
    <mergeCell ref="R25:R26"/>
    <mergeCell ref="S25:S26"/>
    <mergeCell ref="T25:T26"/>
    <mergeCell ref="I25:I26"/>
    <mergeCell ref="J25:J26"/>
    <mergeCell ref="K25:K26"/>
    <mergeCell ref="L35:L36"/>
    <mergeCell ref="M35:M36"/>
    <mergeCell ref="B35:B36"/>
    <mergeCell ref="C35:C36"/>
    <mergeCell ref="D35:D36"/>
    <mergeCell ref="E35:E36"/>
    <mergeCell ref="F35:F36"/>
    <mergeCell ref="G35:G36"/>
    <mergeCell ref="AE17:AE18"/>
    <mergeCell ref="AF17:AF18"/>
    <mergeCell ref="B17:B18"/>
    <mergeCell ref="C17:C18"/>
    <mergeCell ref="D17:D18"/>
    <mergeCell ref="E17:E18"/>
    <mergeCell ref="F17:F18"/>
    <mergeCell ref="G17:G18"/>
    <mergeCell ref="H17:H18"/>
    <mergeCell ref="I17:I18"/>
    <mergeCell ref="P27:P28"/>
    <mergeCell ref="AG25:AG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AA25:AA26"/>
    <mergeCell ref="AB25:AB26"/>
    <mergeCell ref="AC25:AC26"/>
    <mergeCell ref="AD25:AD26"/>
    <mergeCell ref="AE25:AE26"/>
    <mergeCell ref="AF25:AF26"/>
    <mergeCell ref="U25:U26"/>
    <mergeCell ref="V25:V26"/>
    <mergeCell ref="W25:W26"/>
    <mergeCell ref="X25:X26"/>
    <mergeCell ref="Y25:Y26"/>
    <mergeCell ref="J17:J18"/>
    <mergeCell ref="K17:K18"/>
    <mergeCell ref="L17:L18"/>
    <mergeCell ref="M17:M18"/>
    <mergeCell ref="N17:N18"/>
    <mergeCell ref="O17:O18"/>
    <mergeCell ref="L25:L26"/>
    <mergeCell ref="M25:M26"/>
    <mergeCell ref="N25:N26"/>
    <mergeCell ref="E21:F21"/>
    <mergeCell ref="G21:H21"/>
    <mergeCell ref="B25:B26"/>
    <mergeCell ref="C25:C26"/>
    <mergeCell ref="D25:D26"/>
    <mergeCell ref="E25:E26"/>
    <mergeCell ref="F25:F26"/>
    <mergeCell ref="G25:G26"/>
    <mergeCell ref="H25:H26"/>
    <mergeCell ref="AC15:AC16"/>
    <mergeCell ref="AD15:AD16"/>
    <mergeCell ref="AE15:AE16"/>
    <mergeCell ref="T15:T16"/>
    <mergeCell ref="U15:U16"/>
    <mergeCell ref="V15:V16"/>
    <mergeCell ref="W15:W16"/>
    <mergeCell ref="X15:X16"/>
    <mergeCell ref="Y15:Y16"/>
    <mergeCell ref="N15:N16"/>
    <mergeCell ref="O15:O16"/>
    <mergeCell ref="P15:P16"/>
    <mergeCell ref="Q15:Q16"/>
    <mergeCell ref="R15:R16"/>
    <mergeCell ref="S15:S16"/>
    <mergeCell ref="AE11:AG11"/>
    <mergeCell ref="AG17:AG18"/>
    <mergeCell ref="V17:V18"/>
    <mergeCell ref="W17:W18"/>
    <mergeCell ref="X17:X18"/>
    <mergeCell ref="Y17:Y18"/>
    <mergeCell ref="Z17:Z18"/>
    <mergeCell ref="AA17:AA18"/>
    <mergeCell ref="P17:P18"/>
    <mergeCell ref="Q17:Q18"/>
    <mergeCell ref="R17:R18"/>
    <mergeCell ref="S17:S18"/>
    <mergeCell ref="T17:T18"/>
    <mergeCell ref="U17:U18"/>
    <mergeCell ref="AB17:AB18"/>
    <mergeCell ref="AC17:AC18"/>
    <mergeCell ref="AD17:AD18"/>
    <mergeCell ref="AI5:AJ5"/>
    <mergeCell ref="B6:E6"/>
    <mergeCell ref="G6:Q6"/>
    <mergeCell ref="U6:V6"/>
    <mergeCell ref="W6:X6"/>
    <mergeCell ref="Y6:AA6"/>
    <mergeCell ref="Y7:AA7"/>
    <mergeCell ref="B8:E8"/>
    <mergeCell ref="G8:K8"/>
    <mergeCell ref="S8:T8"/>
    <mergeCell ref="U8:V8"/>
    <mergeCell ref="W8:X8"/>
    <mergeCell ref="Y8:AA8"/>
    <mergeCell ref="B7:E7"/>
    <mergeCell ref="G7:K7"/>
    <mergeCell ref="M7:Q7"/>
    <mergeCell ref="S7:T7"/>
    <mergeCell ref="U7:V7"/>
    <mergeCell ref="W7:X7"/>
    <mergeCell ref="S5:U5"/>
    <mergeCell ref="V5:W5"/>
    <mergeCell ref="X5:Y5"/>
    <mergeCell ref="Z5:AA5"/>
    <mergeCell ref="B9:E9"/>
    <mergeCell ref="G9:K9"/>
    <mergeCell ref="L9:N9"/>
    <mergeCell ref="P9:R9"/>
    <mergeCell ref="AC9:AG9"/>
    <mergeCell ref="G10:P10"/>
    <mergeCell ref="S10:X10"/>
    <mergeCell ref="Y10:AA10"/>
    <mergeCell ref="AC10:AD10"/>
    <mergeCell ref="AE10:AG10"/>
    <mergeCell ref="AF15:AF16"/>
    <mergeCell ref="AG15:AG16"/>
    <mergeCell ref="H15:H16"/>
    <mergeCell ref="I15:I16"/>
    <mergeCell ref="J15:J16"/>
    <mergeCell ref="K15:K16"/>
    <mergeCell ref="L15:L16"/>
    <mergeCell ref="M15:M16"/>
    <mergeCell ref="B15:B16"/>
    <mergeCell ref="C15:C16"/>
    <mergeCell ref="D15:D16"/>
    <mergeCell ref="E15:E16"/>
    <mergeCell ref="F15:F16"/>
    <mergeCell ref="G15:G16"/>
    <mergeCell ref="E11:F11"/>
    <mergeCell ref="G11:H11"/>
    <mergeCell ref="S11:X11"/>
    <mergeCell ref="Y11:AA11"/>
    <mergeCell ref="AC11:AD11"/>
    <mergeCell ref="Z15:Z16"/>
    <mergeCell ref="AA15:AA16"/>
    <mergeCell ref="AB15:AB16"/>
  </mergeCells>
  <phoneticPr fontId="2"/>
  <conditionalFormatting sqref="Y7:Z8">
    <cfRule type="cellIs" dxfId="83" priority="82" operator="greaterThanOrEqual">
      <formula>0.285</formula>
    </cfRule>
    <cfRule type="cellIs" dxfId="82" priority="83" operator="greaterThanOrEqual">
      <formula>0.25</formula>
    </cfRule>
    <cfRule type="cellIs" dxfId="81" priority="84" operator="greaterThanOrEqual">
      <formula>0.214</formula>
    </cfRule>
  </conditionalFormatting>
  <conditionalFormatting sqref="C14:AG14 C24:AG24 C34:AG34 C44:AG44 C54:AG54 C64:AG64 C74:AG74 C84:AG84 C94:AG94">
    <cfRule type="containsText" dxfId="80" priority="80" operator="containsText" text="日">
      <formula>NOT(ISERROR(SEARCH("日",C14)))</formula>
    </cfRule>
    <cfRule type="containsText" dxfId="79" priority="81" operator="containsText" text="土">
      <formula>NOT(ISERROR(SEARCH("土",C14)))</formula>
    </cfRule>
  </conditionalFormatting>
  <conditionalFormatting sqref="C112:AG112 C122:AG122 C132:AG132 C142:AG142 C152:AG152 C162:AG162 C172:AG172 C182:AG182 C192:AG192">
    <cfRule type="containsText" dxfId="78" priority="78" operator="containsText" text="日">
      <formula>NOT(ISERROR(SEARCH("日",C112)))</formula>
    </cfRule>
    <cfRule type="containsText" dxfId="77" priority="79" operator="containsText" text="土">
      <formula>NOT(ISERROR(SEARCH("土",C112)))</formula>
    </cfRule>
  </conditionalFormatting>
  <conditionalFormatting sqref="C15:AG16">
    <cfRule type="cellIs" dxfId="76" priority="77" operator="equal">
      <formula>"休"</formula>
    </cfRule>
  </conditionalFormatting>
  <conditionalFormatting sqref="C57:AG58 C67:AG68 C17:AG18 C77:AG78">
    <cfRule type="cellIs" dxfId="75" priority="68" operator="equal">
      <formula>"雨"</formula>
    </cfRule>
    <cfRule type="cellIs" dxfId="74" priority="69" operator="equal">
      <formula>"振替休暇"</formula>
    </cfRule>
    <cfRule type="cellIs" dxfId="73" priority="76" operator="equal">
      <formula>"休"</formula>
    </cfRule>
  </conditionalFormatting>
  <conditionalFormatting sqref="C55:AG56">
    <cfRule type="cellIs" dxfId="72" priority="75" operator="equal">
      <formula>"休"</formula>
    </cfRule>
  </conditionalFormatting>
  <conditionalFormatting sqref="C57:AG58">
    <cfRule type="cellIs" dxfId="71" priority="74" operator="equal">
      <formula>"休"</formula>
    </cfRule>
  </conditionalFormatting>
  <conditionalFormatting sqref="C65:AG66">
    <cfRule type="cellIs" dxfId="70" priority="73" operator="equal">
      <formula>"休"</formula>
    </cfRule>
  </conditionalFormatting>
  <conditionalFormatting sqref="C67:AG68">
    <cfRule type="cellIs" dxfId="69" priority="72" operator="equal">
      <formula>"休"</formula>
    </cfRule>
  </conditionalFormatting>
  <conditionalFormatting sqref="C75:AG76">
    <cfRule type="cellIs" dxfId="68" priority="71" operator="equal">
      <formula>"休"</formula>
    </cfRule>
  </conditionalFormatting>
  <conditionalFormatting sqref="C77:AG78">
    <cfRule type="cellIs" dxfId="67" priority="70" operator="equal">
      <formula>"休"</formula>
    </cfRule>
  </conditionalFormatting>
  <conditionalFormatting sqref="C123:AG124">
    <cfRule type="cellIs" dxfId="66" priority="39" operator="equal">
      <formula>"休"</formula>
    </cfRule>
  </conditionalFormatting>
  <conditionalFormatting sqref="C125:AG126">
    <cfRule type="cellIs" dxfId="65" priority="38" operator="equal">
      <formula>"休"</formula>
    </cfRule>
  </conditionalFormatting>
  <conditionalFormatting sqref="C85:AG86">
    <cfRule type="cellIs" dxfId="64" priority="54" operator="equal">
      <formula>"休"</formula>
    </cfRule>
  </conditionalFormatting>
  <conditionalFormatting sqref="C87:AG88">
    <cfRule type="cellIs" dxfId="63" priority="53" operator="equal">
      <formula>"休"</formula>
    </cfRule>
  </conditionalFormatting>
  <conditionalFormatting sqref="C35:AG36">
    <cfRule type="cellIs" dxfId="62" priority="63" operator="equal">
      <formula>"休"</formula>
    </cfRule>
  </conditionalFormatting>
  <conditionalFormatting sqref="C25:AG26">
    <cfRule type="cellIs" dxfId="61" priority="67" operator="equal">
      <formula>"休"</formula>
    </cfRule>
  </conditionalFormatting>
  <conditionalFormatting sqref="C27:AG28">
    <cfRule type="cellIs" dxfId="60" priority="64" operator="equal">
      <formula>"雨"</formula>
    </cfRule>
    <cfRule type="cellIs" dxfId="59" priority="65" operator="equal">
      <formula>"振替休暇"</formula>
    </cfRule>
    <cfRule type="cellIs" dxfId="58" priority="66" operator="equal">
      <formula>"休"</formula>
    </cfRule>
  </conditionalFormatting>
  <conditionalFormatting sqref="C37:AG38">
    <cfRule type="cellIs" dxfId="57" priority="60" operator="equal">
      <formula>"雨"</formula>
    </cfRule>
    <cfRule type="cellIs" dxfId="56" priority="61" operator="equal">
      <formula>"振替休暇"</formula>
    </cfRule>
    <cfRule type="cellIs" dxfId="55" priority="62" operator="equal">
      <formula>"休"</formula>
    </cfRule>
  </conditionalFormatting>
  <conditionalFormatting sqref="C45:AG46">
    <cfRule type="cellIs" dxfId="54" priority="59" operator="equal">
      <formula>"休"</formula>
    </cfRule>
  </conditionalFormatting>
  <conditionalFormatting sqref="C47:AG48">
    <cfRule type="cellIs" dxfId="53" priority="56" operator="equal">
      <formula>"雨"</formula>
    </cfRule>
    <cfRule type="cellIs" dxfId="52" priority="57" operator="equal">
      <formula>"振替休暇"</formula>
    </cfRule>
    <cfRule type="cellIs" dxfId="51" priority="58" operator="equal">
      <formula>"休"</formula>
    </cfRule>
  </conditionalFormatting>
  <conditionalFormatting sqref="C87:AG88">
    <cfRule type="cellIs" dxfId="50" priority="51" operator="equal">
      <formula>"雨"</formula>
    </cfRule>
    <cfRule type="cellIs" dxfId="49" priority="52" operator="equal">
      <formula>"振替休暇"</formula>
    </cfRule>
    <cfRule type="cellIs" dxfId="48" priority="55" operator="equal">
      <formula>"休"</formula>
    </cfRule>
  </conditionalFormatting>
  <conditionalFormatting sqref="C175:AG176">
    <cfRule type="cellIs" dxfId="47" priority="11" operator="equal">
      <formula>"雨"</formula>
    </cfRule>
    <cfRule type="cellIs" dxfId="46" priority="12" operator="equal">
      <formula>"振替休暇"</formula>
    </cfRule>
    <cfRule type="cellIs" dxfId="45" priority="15" operator="equal">
      <formula>"休"</formula>
    </cfRule>
  </conditionalFormatting>
  <conditionalFormatting sqref="C173:AG174">
    <cfRule type="cellIs" dxfId="44" priority="14" operator="equal">
      <formula>"休"</formula>
    </cfRule>
  </conditionalFormatting>
  <conditionalFormatting sqref="C175:AG176">
    <cfRule type="cellIs" dxfId="43" priority="13" operator="equal">
      <formula>"休"</formula>
    </cfRule>
  </conditionalFormatting>
  <conditionalFormatting sqref="C97:AG98">
    <cfRule type="cellIs" dxfId="42" priority="46" operator="equal">
      <formula>"雨"</formula>
    </cfRule>
    <cfRule type="cellIs" dxfId="41" priority="47" operator="equal">
      <formula>"振替休暇"</formula>
    </cfRule>
    <cfRule type="cellIs" dxfId="40" priority="50" operator="equal">
      <formula>"休"</formula>
    </cfRule>
  </conditionalFormatting>
  <conditionalFormatting sqref="C95:AG96">
    <cfRule type="cellIs" dxfId="39" priority="49" operator="equal">
      <formula>"休"</formula>
    </cfRule>
  </conditionalFormatting>
  <conditionalFormatting sqref="C97:AG98">
    <cfRule type="cellIs" dxfId="38" priority="48" operator="equal">
      <formula>"休"</formula>
    </cfRule>
  </conditionalFormatting>
  <conditionalFormatting sqref="C115:AG116">
    <cfRule type="cellIs" dxfId="37" priority="41" operator="equal">
      <formula>"雨"</formula>
    </cfRule>
    <cfRule type="cellIs" dxfId="36" priority="42" operator="equal">
      <formula>"振替休暇"</formula>
    </cfRule>
    <cfRule type="cellIs" dxfId="35" priority="45" operator="equal">
      <formula>"休"</formula>
    </cfRule>
  </conditionalFormatting>
  <conditionalFormatting sqref="C113:AG114">
    <cfRule type="cellIs" dxfId="34" priority="44" operator="equal">
      <formula>"休"</formula>
    </cfRule>
  </conditionalFormatting>
  <conditionalFormatting sqref="C115:AG116">
    <cfRule type="cellIs" dxfId="33" priority="43" operator="equal">
      <formula>"休"</formula>
    </cfRule>
  </conditionalFormatting>
  <conditionalFormatting sqref="C125:AG126">
    <cfRule type="cellIs" dxfId="32" priority="36" operator="equal">
      <formula>"雨"</formula>
    </cfRule>
    <cfRule type="cellIs" dxfId="31" priority="37" operator="equal">
      <formula>"振替休暇"</formula>
    </cfRule>
    <cfRule type="cellIs" dxfId="30" priority="40" operator="equal">
      <formula>"休"</formula>
    </cfRule>
  </conditionalFormatting>
  <conditionalFormatting sqref="C135:AG136">
    <cfRule type="cellIs" dxfId="29" priority="31" operator="equal">
      <formula>"雨"</formula>
    </cfRule>
    <cfRule type="cellIs" dxfId="28" priority="32" operator="equal">
      <formula>"振替休暇"</formula>
    </cfRule>
    <cfRule type="cellIs" dxfId="27" priority="35" operator="equal">
      <formula>"休"</formula>
    </cfRule>
  </conditionalFormatting>
  <conditionalFormatting sqref="C133:AG134">
    <cfRule type="cellIs" dxfId="26" priority="34" operator="equal">
      <formula>"休"</formula>
    </cfRule>
  </conditionalFormatting>
  <conditionalFormatting sqref="C135:AG136">
    <cfRule type="cellIs" dxfId="25" priority="33" operator="equal">
      <formula>"休"</formula>
    </cfRule>
  </conditionalFormatting>
  <conditionalFormatting sqref="C145:AG146">
    <cfRule type="cellIs" dxfId="24" priority="26" operator="equal">
      <formula>"雨"</formula>
    </cfRule>
    <cfRule type="cellIs" dxfId="23" priority="27" operator="equal">
      <formula>"振替休暇"</formula>
    </cfRule>
    <cfRule type="cellIs" dxfId="22" priority="30" operator="equal">
      <formula>"休"</formula>
    </cfRule>
  </conditionalFormatting>
  <conditionalFormatting sqref="C143:AG144">
    <cfRule type="cellIs" dxfId="21" priority="29" operator="equal">
      <formula>"休"</formula>
    </cfRule>
  </conditionalFormatting>
  <conditionalFormatting sqref="C145:AG146">
    <cfRule type="cellIs" dxfId="20" priority="28" operator="equal">
      <formula>"休"</formula>
    </cfRule>
  </conditionalFormatting>
  <conditionalFormatting sqref="C155:AG156">
    <cfRule type="cellIs" dxfId="19" priority="21" operator="equal">
      <formula>"雨"</formula>
    </cfRule>
    <cfRule type="cellIs" dxfId="18" priority="22" operator="equal">
      <formula>"振替休暇"</formula>
    </cfRule>
    <cfRule type="cellIs" dxfId="17" priority="25" operator="equal">
      <formula>"休"</formula>
    </cfRule>
  </conditionalFormatting>
  <conditionalFormatting sqref="C153:AG154">
    <cfRule type="cellIs" dxfId="16" priority="24" operator="equal">
      <formula>"休"</formula>
    </cfRule>
  </conditionalFormatting>
  <conditionalFormatting sqref="C155:AG156">
    <cfRule type="cellIs" dxfId="15" priority="23" operator="equal">
      <formula>"休"</formula>
    </cfRule>
  </conditionalFormatting>
  <conditionalFormatting sqref="C165:AG166">
    <cfRule type="cellIs" dxfId="14" priority="16" operator="equal">
      <formula>"雨"</formula>
    </cfRule>
    <cfRule type="cellIs" dxfId="13" priority="17" operator="equal">
      <formula>"振替休暇"</formula>
    </cfRule>
    <cfRule type="cellIs" dxfId="12" priority="20" operator="equal">
      <formula>"休"</formula>
    </cfRule>
  </conditionalFormatting>
  <conditionalFormatting sqref="C163:AG164">
    <cfRule type="cellIs" dxfId="11" priority="19" operator="equal">
      <formula>"休"</formula>
    </cfRule>
  </conditionalFormatting>
  <conditionalFormatting sqref="C165:AG166">
    <cfRule type="cellIs" dxfId="10" priority="18" operator="equal">
      <formula>"休"</formula>
    </cfRule>
  </conditionalFormatting>
  <conditionalFormatting sqref="C185:AG186">
    <cfRule type="cellIs" dxfId="9" priority="6" operator="equal">
      <formula>"雨"</formula>
    </cfRule>
    <cfRule type="cellIs" dxfId="8" priority="7" operator="equal">
      <formula>"振替休暇"</formula>
    </cfRule>
    <cfRule type="cellIs" dxfId="7" priority="10" operator="equal">
      <formula>"休"</formula>
    </cfRule>
  </conditionalFormatting>
  <conditionalFormatting sqref="C183:AG184">
    <cfRule type="cellIs" dxfId="6" priority="9" operator="equal">
      <formula>"休"</formula>
    </cfRule>
  </conditionalFormatting>
  <conditionalFormatting sqref="C185:AG186">
    <cfRule type="cellIs" dxfId="5" priority="8" operator="equal">
      <formula>"休"</formula>
    </cfRule>
  </conditionalFormatting>
  <conditionalFormatting sqref="C195:AG196">
    <cfRule type="cellIs" dxfId="4" priority="1" operator="equal">
      <formula>"雨"</formula>
    </cfRule>
    <cfRule type="cellIs" dxfId="3" priority="2" operator="equal">
      <formula>"振替休暇"</formula>
    </cfRule>
    <cfRule type="cellIs" dxfId="2" priority="5" operator="equal">
      <formula>"休"</formula>
    </cfRule>
  </conditionalFormatting>
  <conditionalFormatting sqref="C193:AG194">
    <cfRule type="cellIs" dxfId="1" priority="4" operator="equal">
      <formula>"休"</formula>
    </cfRule>
  </conditionalFormatting>
  <conditionalFormatting sqref="C195:AG196">
    <cfRule type="cellIs" dxfId="0" priority="3" operator="equal">
      <formula>"休"</formula>
    </cfRule>
  </conditionalFormatting>
  <dataValidations count="6">
    <dataValidation type="list" allowBlank="1" showInputMessage="1" showErrorMessage="1" sqref="C15:AG16 C25:AG26 C35:AG36 C45:AG46" xr:uid="{16DC90AD-AEFF-4ABC-8C18-CD3DF13383A5}">
      <formula1>",休,夏季休暇,年末年始,その他"</formula1>
    </dataValidation>
    <dataValidation type="list" allowBlank="1" showInputMessage="1" showErrorMessage="1" sqref="Y10:AA11" xr:uid="{C04641BC-5B84-4D1B-A4E1-74046BAEC767}">
      <formula1>",有,無"</formula1>
    </dataValidation>
    <dataValidation type="list" allowBlank="1" showInputMessage="1" showErrorMessage="1" sqref="C183:AG184 C173:AG174 C163:AG164 C153:AG154 C55:AG56 C65:AG66 C75:AG76 C143:AG144 C85:AG86 C113:AG114 C95:AG96 C123:AG124 C133:AG134 C193:AG194" xr:uid="{5F15B9B3-F043-4100-AB43-46A14B210B50}">
      <formula1>",休,夏季休暇,年末年始"</formula1>
    </dataValidation>
    <dataValidation type="list" allowBlank="1" showInputMessage="1" showErrorMessage="1" sqref="C185:AG186 C27:AG28 C195:AG196 C175:AG176 C37:AG38 C57:AG58 C67:AG68 C47:AG48 C17:AG18 C87:AG88 C115:AG116 C97:AG98 C125:AG126 C135:AG136 C145:AG146 C155:AG156 C165:AG166 C77:AG78" xr:uid="{C55622FE-FEE7-449D-A413-C31BC22E9AF2}">
      <formula1>",休,振替休暇,雨,夏季休暇,年末年始,一時中止,その他"</formula1>
    </dataValidation>
    <dataValidation type="list" showInputMessage="1" showErrorMessage="1" sqref="AH137:AH138 AH127:AH128 AH157:AH158 AH117:AH118 AH147:AH148 AH167:AH168 AH197:AH198 AH177:AH178 AH187:AH188 AH39:AH40 AH29:AH30 AH59:AH60 AH19:AH20 AH49:AH50 AH69:AH70 AH99:AH100 AH79:AH80 AH89:AH90" xr:uid="{3DB63731-3C34-4407-82E4-AAE4B49B7DB4}">
      <formula1>"　,休"</formula1>
    </dataValidation>
    <dataValidation type="list" showInputMessage="1" showErrorMessage="1" sqref="AH156 AH116 AH126 AH136 AH146 AH186 AH166 AH176 AH196 AH58 AH18 AH98 AH38 AH48 AH88 AH68 AH78 AH28" xr:uid="{28EDA5C6-09D5-424B-802E-85BFB674B977}">
      <formula1>"　,祝,中止"</formula1>
    </dataValidation>
  </dataValidations>
  <pageMargins left="0.51181102362204722" right="0.11811023622047245" top="0.19685039370078741" bottom="0.35433070866141736" header="0" footer="0.31496062992125984"/>
  <pageSetup paperSize="9" scale="65" fitToHeight="0" orientation="portrait" r:id="rId1"/>
  <rowBreaks count="1" manualBreakCount="1">
    <brk id="101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入力フォーム</vt:lpstr>
      <vt:lpstr>報告書式</vt:lpstr>
      <vt:lpstr>証明書発行申出書</vt:lpstr>
      <vt:lpstr>工程表</vt:lpstr>
      <vt:lpstr>工程表 (記入例)</vt:lpstr>
      <vt:lpstr>工程表!Print_Area</vt:lpstr>
      <vt:lpstr>'工程表 (記入例)'!Print_Area</vt:lpstr>
      <vt:lpstr>証明書発行申出書!Print_Area</vt:lpstr>
      <vt:lpstr>報告書式!Print_Area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