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69" documentId="13_ncr:1_{80BCD2D2-888B-4A3F-8C08-2C20421C450D}" xr6:coauthVersionLast="47" xr6:coauthVersionMax="47" xr10:uidLastSave="{4B67251A-7276-4C7C-B134-B104E64B63C5}"/>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<sst xmlns="http://schemas.openxmlformats.org/spreadsheetml/2006/main" count="4626" uniqueCount="2317">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</sst>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6" t="s">
        <v>49</v>
      </c>
      <c r="X53" s="122" t="s">
        <v>50</v>
      </c>
      <c r="Y53" s="487"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9"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9"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9"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9"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9"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9"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9" t="s">
        <v>2310</v>
      </c>
      <c r="X60" s="4" t="s">
        <v>2306</v>
      </c>
      <c r="Y60" s="460"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9" t="s">
        <v>56</v>
      </c>
      <c r="X61" s="4" t="s">
        <v>2312</v>
      </c>
      <c r="Y61" s="460"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9"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9" t="s">
        <v>56</v>
      </c>
      <c r="X63" s="4" t="s">
        <v>2312</v>
      </c>
      <c r="Y63" s="460"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9"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2"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1">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2">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3">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6" t="s">
        <v>344</v>
      </c>
      <c r="AC13" s="1034"/>
      <c r="AD13" s="470" t="s">
        <v>345</v>
      </c>
      <c r="AE13" s="432" t="s">
        <v>346</v>
      </c>
      <c r="AF13" s="432" t="s">
        <v>345</v>
      </c>
      <c r="AG13" s="432" t="s">
        <v>346</v>
      </c>
      <c r="AI13" s="479"/>
      <c r="AJ13" s="479"/>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349</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366</v>
      </c>
      <c r="X16" s="484">
        <v>600000</v>
      </c>
      <c r="Y16" s="1012">
        <f>IFERROR(
     IF(OR('別紙様式3-2（４・５月）'!R18="",'別紙様式3-2（４・５月）'!Z18="ベア加算"),"",
                                            X16*VLOOKUP(N16,【参考】数式用!$AD$2:$AH$27,MATCH(W16,【参考】数式用!$K$4:$N$4,0)+1,0)
      ),"")</f>
        <v>71400</v>
      </c>
      <c r="Z16" s="1012"/>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354</v>
      </c>
      <c r="X17" s="484">
        <v>3350000</v>
      </c>
      <c r="Y17" s="1012">
        <f>IFERROR(
     IF(OR('別紙様式3-2（４・５月）'!R19="",'別紙様式3-2（４・５月）'!Z19="ベア加算"),"",
                                            X17*VLOOKUP(N17,【参考】数式用!$AD$2:$AH$27,MATCH(W17,【参考】数式用!$K$4:$N$4,0)+1,0)
      ),"")</f>
        <v>388600</v>
      </c>
      <c r="Z17" s="1012"/>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349</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4">
        <f>IFERROR(IF(OR('別紙様式3-2（４・５月）'!R21="",'別紙様式3-2（４・５月）'!Z21="ベア加算"),"",P19*VLOOKUP(N19,【参考】数式用!$AD$2:$AH$27,MATCH(O19,【参考】数式用!$K$4:$N$4,0)+1,0)),"")</f>
        <v>3276000</v>
      </c>
      <c r="S19" s="120" t="s">
        <v>318</v>
      </c>
      <c r="T19" s="1025">
        <v>1</v>
      </c>
      <c r="U19" s="1026"/>
      <c r="V19" s="477">
        <f>IFERROR(IF(AND('別紙様式3-2（４・５月）'!O21="", O19&lt;&gt;""),P19, P19*VLOOKUP(AF19,【参考】数式用4!$DC$3:$DZ$106,MATCH(N19,【参考】数式用4!$DC$2:$DZ$2,0))),"")</f>
        <v>15647058.823529413</v>
      </c>
      <c r="W19" s="100" t="s">
        <v>349</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4">
        <f>IFERROR(IF(OR('別紙様式3-2（４・５月）'!R22="",'別紙様式3-2（４・５月）'!Z22="ベア加算"),"",P20*VLOOKUP(N20,【参考】数式用!$AD$2:$AH$27,MATCH(O20,【参考】数式用!$K$4:$N$4,0)+1,0)),"")</f>
        <v>409500</v>
      </c>
      <c r="S20" s="120" t="s">
        <v>318</v>
      </c>
      <c r="T20" s="1025"/>
      <c r="U20" s="1026"/>
      <c r="V20" s="477">
        <f>IFERROR(IF(AND('別紙様式3-2（４・５月）'!O22="", O20&lt;&gt;""),P20, P20*VLOOKUP(AF20,【参考】数式用4!$DC$3:$DZ$106,MATCH(N20,【参考】数式用4!$DC$2:$DZ$2,0))),"")</f>
        <v>2058823.5294117648</v>
      </c>
      <c r="W20" s="471" t="s">
        <v>349</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352</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4"/>
      <c r="S22" s="120"/>
      <c r="T22" s="1025"/>
      <c r="U22" s="1026"/>
      <c r="V22" s="477">
        <f>IFERROR(IF(AND('別紙様式3-2（４・５月）'!O24="", O22&lt;&gt;""),P22, P22*VLOOKUP(AF22,【参考】数式用4!$DC$3:$DZ$106,MATCH(N22,【参考】数式用4!$DC$2:$DZ$2,0))),"")</f>
        <v>1600000</v>
      </c>
      <c r="W22" s="472" t="s">
        <v>349</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385</v>
      </c>
      <c r="X23" s="484">
        <v>5061000</v>
      </c>
      <c r="Y23" s="1012">
        <f>IFERROR(
     IF(OR('別紙様式3-2（４・５月）'!R25="",'別紙様式3-2（４・５月）'!Z25="ベア加算"),"",
                                            X23*VLOOKUP(N23,【参考】数式用!$AD$2:$AH$27,MATCH(W23,【参考】数式用!$K$4:$N$4,0)+1,0)
      ),"")</f>
        <v>693357</v>
      </c>
      <c r="Z23" s="1012"/>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4">
        <f>IFERROR(IF(OR('別紙様式3-2（４・５月）'!R26="",'別紙様式3-2（４・５月）'!Z26="ベア加算"),"",P24*VLOOKUP(N24,【参考】数式用!$AD$2:$AH$27,MATCH(O24,【参考】数式用!$K$4:$N$4,0)+1,0)),"")</f>
        <v>2112962.04</v>
      </c>
      <c r="S24" s="120" t="s">
        <v>318</v>
      </c>
      <c r="T24" s="1025">
        <v>1</v>
      </c>
      <c r="U24" s="1026"/>
      <c r="V24" s="477">
        <f>IFERROR(IF(AND('別紙様式3-2（４・５月）'!O26="", O24&lt;&gt;""),P24, P24*VLOOKUP(AF24,【参考】数式用4!$DC$3:$DZ$106,MATCH(N24,【参考】数式用4!$DC$2:$DZ$2,0))),"")</f>
        <v>18215190</v>
      </c>
      <c r="W24" s="472" t="s">
        <v>366</v>
      </c>
      <c r="X24" s="484">
        <v>12400000</v>
      </c>
      <c r="Y24" s="1012">
        <f>IFERROR(
     IF(OR('別紙様式3-2（４・５月）'!R26="",'別紙様式3-2（４・５月）'!Z26="ベア加算"),"",
                                            X24*VLOOKUP(N24,【参考】数式用!$AD$2:$AH$27,MATCH(W24,【参考】数式用!$K$4:$N$4,0)+1,0)
      ),"")</f>
        <v>1413600</v>
      </c>
      <c r="Z24" s="1012"/>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385</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