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13－５ 国民年金取扱状況" sheetId="1" r:id="rId1"/>
  </sheets>
  <definedNames>
    <definedName name="_Fill" localSheetId="0" hidden="1">'13－５ 国民年金取扱状況'!$A$7:$A$32</definedName>
    <definedName name="_Regression_Int" localSheetId="0" hidden="1">1</definedName>
    <definedName name="\a">'13－５ 国民年金取扱状況'!#REF!</definedName>
    <definedName name="\b">'13－５ 国民年金取扱状況'!#REF!</definedName>
    <definedName name="\d">'13－５ 国民年金取扱状況'!#REF!</definedName>
    <definedName name="\e">'13－５ 国民年金取扱状況'!#REF!</definedName>
    <definedName name="\g">'13－５ 国民年金取扱状況'!#REF!</definedName>
    <definedName name="\h">'13－５ 国民年金取扱状況'!#REF!</definedName>
    <definedName name="\i">'13－５ 国民年金取扱状況'!#REF!</definedName>
    <definedName name="\j">'13－５ 国民年金取扱状況'!#REF!</definedName>
    <definedName name="\l">'13－５ 国民年金取扱状況'!#REF!</definedName>
    <definedName name="\o">'13－５ 国民年金取扱状況'!#REF!</definedName>
    <definedName name="\p">'13－５ 国民年金取扱状況'!#REF!</definedName>
    <definedName name="\r">'13－５ 国民年金取扱状況'!#REF!</definedName>
    <definedName name="\s">'13－５ 国民年金取扱状況'!#REF!</definedName>
    <definedName name="\u">'13－５ 国民年金取扱状況'!#REF!</definedName>
    <definedName name="\w">'13－５ 国民年金取扱状況'!#REF!</definedName>
    <definedName name="\y">'13－５ 国民年金取扱状況'!#REF!</definedName>
    <definedName name="\z">'13－５ 国民年金取扱状況'!#REF!</definedName>
    <definedName name="INDENT">'13－５ 国民年金取扱状況'!#REF!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<sst xmlns="http://schemas.openxmlformats.org/spreadsheetml/2006/main" count="95" uniqueCount="46">
  <si>
    <t>被　　　保　　　険　　　者</t>
  </si>
  <si>
    <t>免　　除　　者</t>
  </si>
  <si>
    <t>受　　　給　　　権　　　者</t>
  </si>
  <si>
    <t>年  度</t>
  </si>
  <si>
    <t>対象月数</t>
  </si>
  <si>
    <t>実施月数</t>
  </si>
  <si>
    <t>老齢の年金</t>
  </si>
  <si>
    <t>遺族の年金</t>
  </si>
  <si>
    <t>障害の年金</t>
  </si>
  <si>
    <t>老齢福祉年金</t>
  </si>
  <si>
    <t>昭和38年度</t>
  </si>
  <si>
    <t>－</t>
  </si>
  <si>
    <t>平成元年度</t>
  </si>
  <si>
    <t>　注：免除者は法定免除者と申請免除者の計である。</t>
  </si>
  <si>
    <t>２</t>
  </si>
  <si>
    <t>３</t>
  </si>
  <si>
    <t>４</t>
  </si>
  <si>
    <t>５</t>
  </si>
  <si>
    <t>６</t>
  </si>
  <si>
    <t>７</t>
  </si>
  <si>
    <t>８</t>
  </si>
  <si>
    <t>９</t>
  </si>
  <si>
    <t>納　　付　　(保険料徴収)</t>
  </si>
  <si>
    <t>第１号(強制)</t>
  </si>
  <si>
    <t>総　数</t>
  </si>
  <si>
    <t>第 ３ 号</t>
  </si>
  <si>
    <t>納 付 率</t>
  </si>
  <si>
    <t>　　：年金受給者は各基礎年金のほか，旧国民年金法による各給付を含み，一時金は除く。</t>
  </si>
  <si>
    <t>13－５　国民年金取扱状況</t>
  </si>
  <si>
    <t>（Ａ）</t>
  </si>
  <si>
    <t>免除者数</t>
  </si>
  <si>
    <t>（Ｂ）</t>
  </si>
  <si>
    <t>免除率</t>
  </si>
  <si>
    <t>（Ｂ／Ａ）</t>
  </si>
  <si>
    <t>第１号任意</t>
  </si>
  <si>
    <t>資料：保健福祉局保険年金課，日本年金機構</t>
  </si>
  <si>
    <t>　　：免除率と納付率については参考数値である。</t>
  </si>
  <si>
    <t>令和元年度</t>
  </si>
  <si>
    <t>－</t>
  </si>
  <si>
    <t>２</t>
  </si>
  <si>
    <t>２</t>
  </si>
  <si>
    <t>３</t>
  </si>
  <si>
    <t>４</t>
  </si>
  <si>
    <t>（Ⅾ）</t>
  </si>
  <si>
    <t>（Ⅾ／Ⅽ）</t>
  </si>
  <si>
    <t>（Ⅽ）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</si>
</sst>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;&quot;－&quot;"/>
    <numFmt numFmtId="178" formatCode="#\ ###\ ##0.0;\-#\ ###\ ##0.0;&quot;－&quot;"/>
    <numFmt numFmtId="179" formatCode="0.0;&quot;△ &quot;0.0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76" fontId="5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33" borderId="13" xfId="0" applyFont="1" applyFill="1" applyBorder="1" applyAlignment="1" applyProtection="1">
      <alignment horizontal="centerContinuous"/>
      <protection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 applyProtection="1">
      <alignment horizontal="centerContinuous"/>
      <protection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 applyProtection="1">
      <alignment horizontal="center"/>
      <protection/>
    </xf>
    <xf numFmtId="49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49" fontId="5" fillId="34" borderId="0" xfId="0" applyNumberFormat="1" applyFont="1" applyFill="1" applyAlignment="1">
      <alignment horizontal="center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1"/>
  <sheetViews>
    <sheetView showGridLines="0"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3" sqref="G73"/>
    </sheetView>
  </sheetViews>
  <sheetFormatPr defaultColWidth="10.66015625" defaultRowHeight="18"/>
  <cols>
    <col min="1" max="1" width="10.83203125" style="4" bestFit="1" customWidth="1"/>
    <col min="2" max="7" width="10.83203125" style="1" bestFit="1" customWidth="1"/>
    <col min="8" max="9" width="10.91015625" style="1" bestFit="1" customWidth="1"/>
    <col min="10" max="15" width="10.83203125" style="1" bestFit="1" customWidth="1"/>
    <col min="16" max="16" width="10.83203125" style="4" bestFit="1" customWidth="1"/>
    <col min="17" max="16384" width="10.66015625" style="1" customWidth="1"/>
  </cols>
  <sheetData>
    <row r="1" spans="2:5" ht="17.25">
      <c r="B1" s="30" t="s">
        <v>28</v>
      </c>
      <c r="C1" s="2"/>
      <c r="D1" s="2"/>
      <c r="E1" s="2"/>
    </row>
    <row r="2" spans="1:16" ht="14.25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6" ht="13.5">
      <c r="A3" s="45" t="s">
        <v>3</v>
      </c>
      <c r="B3" s="16" t="s">
        <v>0</v>
      </c>
      <c r="C3" s="17"/>
      <c r="D3" s="17"/>
      <c r="E3" s="17"/>
      <c r="F3" s="18" t="s">
        <v>1</v>
      </c>
      <c r="G3" s="17"/>
      <c r="H3" s="18" t="s">
        <v>22</v>
      </c>
      <c r="I3" s="17"/>
      <c r="J3" s="17"/>
      <c r="K3" s="18" t="s">
        <v>2</v>
      </c>
      <c r="L3" s="17"/>
      <c r="M3" s="17"/>
      <c r="N3" s="17"/>
      <c r="O3" s="19"/>
      <c r="P3" s="48" t="s">
        <v>3</v>
      </c>
    </row>
    <row r="4" spans="1:16" ht="13.5">
      <c r="A4" s="46"/>
      <c r="B4" s="20" t="s">
        <v>24</v>
      </c>
      <c r="C4" s="21" t="s">
        <v>23</v>
      </c>
      <c r="D4" s="21" t="s">
        <v>34</v>
      </c>
      <c r="E4" s="21" t="s">
        <v>25</v>
      </c>
      <c r="F4" s="21" t="s">
        <v>30</v>
      </c>
      <c r="G4" s="21" t="s">
        <v>32</v>
      </c>
      <c r="H4" s="21" t="s">
        <v>4</v>
      </c>
      <c r="I4" s="21" t="s">
        <v>5</v>
      </c>
      <c r="J4" s="21" t="s">
        <v>26</v>
      </c>
      <c r="K4" s="21" t="s">
        <v>24</v>
      </c>
      <c r="L4" s="21" t="s">
        <v>6</v>
      </c>
      <c r="M4" s="21" t="s">
        <v>7</v>
      </c>
      <c r="N4" s="21" t="s">
        <v>8</v>
      </c>
      <c r="O4" s="22" t="s">
        <v>9</v>
      </c>
      <c r="P4" s="49"/>
    </row>
    <row r="5" spans="1:16" ht="13.5">
      <c r="A5" s="46"/>
      <c r="B5" s="23"/>
      <c r="C5" s="21" t="s">
        <v>29</v>
      </c>
      <c r="D5" s="24"/>
      <c r="E5" s="24"/>
      <c r="F5" s="41" t="s">
        <v>31</v>
      </c>
      <c r="G5" s="41" t="s">
        <v>33</v>
      </c>
      <c r="H5" s="41" t="s">
        <v>45</v>
      </c>
      <c r="I5" s="41" t="s">
        <v>43</v>
      </c>
      <c r="J5" s="41" t="s">
        <v>44</v>
      </c>
      <c r="K5" s="24"/>
      <c r="L5" s="24"/>
      <c r="M5" s="24"/>
      <c r="N5" s="24"/>
      <c r="O5" s="25"/>
      <c r="P5" s="49"/>
    </row>
    <row r="6" spans="1:16" ht="14.25" thickBot="1">
      <c r="A6" s="47"/>
      <c r="B6" s="26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8">
        <v>14</v>
      </c>
      <c r="P6" s="50"/>
    </row>
    <row r="7" spans="1:16" ht="13.5">
      <c r="A7" s="31" t="s">
        <v>10</v>
      </c>
      <c r="B7" s="6">
        <f aca="true" t="shared" si="0" ref="B7:B35">SUM(C7:E7)</f>
        <v>125130</v>
      </c>
      <c r="C7" s="6">
        <v>96379</v>
      </c>
      <c r="D7" s="6">
        <v>28751</v>
      </c>
      <c r="E7" s="6" t="s">
        <v>11</v>
      </c>
      <c r="F7" s="6">
        <v>35480</v>
      </c>
      <c r="G7" s="12">
        <f aca="true" t="shared" si="1" ref="G7:G35">F7/C7*100</f>
        <v>36.81299868228556</v>
      </c>
      <c r="H7" s="6">
        <v>956533</v>
      </c>
      <c r="I7" s="6">
        <v>688187</v>
      </c>
      <c r="J7" s="12">
        <f aca="true" t="shared" si="2" ref="J7:J35">I7/H7*100</f>
        <v>71.94597572692213</v>
      </c>
      <c r="K7" s="6">
        <f aca="true" t="shared" si="3" ref="K7:K34">SUM(L7:O7)</f>
        <v>19084</v>
      </c>
      <c r="L7" s="6" t="s">
        <v>11</v>
      </c>
      <c r="M7" s="6">
        <v>1516</v>
      </c>
      <c r="N7" s="6">
        <v>1777</v>
      </c>
      <c r="O7" s="7">
        <v>15791</v>
      </c>
      <c r="P7" s="36" t="s">
        <v>10</v>
      </c>
    </row>
    <row r="8" spans="1:16" ht="13.5">
      <c r="A8" s="31">
        <v>39</v>
      </c>
      <c r="B8" s="6">
        <f t="shared" si="0"/>
        <v>126450</v>
      </c>
      <c r="C8" s="6">
        <v>96405</v>
      </c>
      <c r="D8" s="6">
        <v>30045</v>
      </c>
      <c r="E8" s="6" t="s">
        <v>11</v>
      </c>
      <c r="F8" s="6">
        <v>30613</v>
      </c>
      <c r="G8" s="12">
        <f t="shared" si="1"/>
        <v>31.754577044759092</v>
      </c>
      <c r="H8" s="6">
        <v>952269</v>
      </c>
      <c r="I8" s="6">
        <v>716470</v>
      </c>
      <c r="J8" s="12">
        <f t="shared" si="2"/>
        <v>75.23819424973406</v>
      </c>
      <c r="K8" s="6">
        <f t="shared" si="3"/>
        <v>21012</v>
      </c>
      <c r="L8" s="6" t="s">
        <v>11</v>
      </c>
      <c r="M8" s="6">
        <v>1438</v>
      </c>
      <c r="N8" s="6">
        <v>2030</v>
      </c>
      <c r="O8" s="7">
        <v>17544</v>
      </c>
      <c r="P8" s="36">
        <v>39</v>
      </c>
    </row>
    <row r="9" spans="1:16" ht="13.5">
      <c r="A9" s="31">
        <v>40</v>
      </c>
      <c r="B9" s="6">
        <f t="shared" si="0"/>
        <v>133518</v>
      </c>
      <c r="C9" s="6">
        <v>101441</v>
      </c>
      <c r="D9" s="6">
        <v>32077</v>
      </c>
      <c r="E9" s="6" t="s">
        <v>11</v>
      </c>
      <c r="F9" s="6">
        <v>32865</v>
      </c>
      <c r="G9" s="12">
        <f t="shared" si="1"/>
        <v>32.398142762788225</v>
      </c>
      <c r="H9" s="6">
        <v>979858</v>
      </c>
      <c r="I9" s="6">
        <v>750039</v>
      </c>
      <c r="J9" s="12">
        <f t="shared" si="2"/>
        <v>76.54568315000745</v>
      </c>
      <c r="K9" s="6">
        <f t="shared" si="3"/>
        <v>21990</v>
      </c>
      <c r="L9" s="6" t="s">
        <v>11</v>
      </c>
      <c r="M9" s="6">
        <v>1390</v>
      </c>
      <c r="N9" s="6">
        <v>2206</v>
      </c>
      <c r="O9" s="7">
        <v>18394</v>
      </c>
      <c r="P9" s="36">
        <v>40</v>
      </c>
    </row>
    <row r="10" spans="1:16" ht="13.5">
      <c r="A10" s="31">
        <v>41</v>
      </c>
      <c r="B10" s="6">
        <f t="shared" si="0"/>
        <v>149995</v>
      </c>
      <c r="C10" s="6">
        <v>116548</v>
      </c>
      <c r="D10" s="6">
        <v>33447</v>
      </c>
      <c r="E10" s="6" t="s">
        <v>11</v>
      </c>
      <c r="F10" s="6">
        <v>33186</v>
      </c>
      <c r="G10" s="12">
        <f t="shared" si="1"/>
        <v>28.47410508974843</v>
      </c>
      <c r="H10" s="6">
        <v>1131595</v>
      </c>
      <c r="I10" s="6">
        <v>811877</v>
      </c>
      <c r="J10" s="12">
        <f t="shared" si="2"/>
        <v>71.74625197177436</v>
      </c>
      <c r="K10" s="6">
        <f t="shared" si="3"/>
        <v>22297</v>
      </c>
      <c r="L10" s="6" t="s">
        <v>11</v>
      </c>
      <c r="M10" s="6">
        <v>1148</v>
      </c>
      <c r="N10" s="6">
        <v>2294</v>
      </c>
      <c r="O10" s="7">
        <v>18855</v>
      </c>
      <c r="P10" s="36">
        <v>41</v>
      </c>
    </row>
    <row r="11" spans="1:16" ht="13.5">
      <c r="A11" s="31">
        <v>42</v>
      </c>
      <c r="B11" s="6">
        <f t="shared" si="0"/>
        <v>153970</v>
      </c>
      <c r="C11" s="6">
        <v>118053</v>
      </c>
      <c r="D11" s="6">
        <v>35917</v>
      </c>
      <c r="E11" s="6" t="s">
        <v>11</v>
      </c>
      <c r="F11" s="6">
        <v>31164</v>
      </c>
      <c r="G11" s="12">
        <f t="shared" si="1"/>
        <v>26.398312622296764</v>
      </c>
      <c r="H11" s="6">
        <v>1204042</v>
      </c>
      <c r="I11" s="6">
        <v>837068</v>
      </c>
      <c r="J11" s="12">
        <f t="shared" si="2"/>
        <v>69.52149509734711</v>
      </c>
      <c r="K11" s="6">
        <f t="shared" si="3"/>
        <v>23459</v>
      </c>
      <c r="L11" s="6" t="s">
        <v>11</v>
      </c>
      <c r="M11" s="6">
        <v>1056</v>
      </c>
      <c r="N11" s="6">
        <v>2383</v>
      </c>
      <c r="O11" s="7">
        <v>20020</v>
      </c>
      <c r="P11" s="36">
        <v>42</v>
      </c>
    </row>
    <row r="12" spans="1:16" ht="13.5">
      <c r="A12" s="31">
        <v>43</v>
      </c>
      <c r="B12" s="6">
        <f t="shared" si="0"/>
        <v>154931</v>
      </c>
      <c r="C12" s="6">
        <v>117394</v>
      </c>
      <c r="D12" s="6">
        <v>37537</v>
      </c>
      <c r="E12" s="6" t="s">
        <v>11</v>
      </c>
      <c r="F12" s="6">
        <v>29723</v>
      </c>
      <c r="G12" s="12">
        <f t="shared" si="1"/>
        <v>25.319011193076307</v>
      </c>
      <c r="H12" s="6">
        <v>1139837</v>
      </c>
      <c r="I12" s="6">
        <v>925067</v>
      </c>
      <c r="J12" s="12">
        <f t="shared" si="2"/>
        <v>81.15783221636076</v>
      </c>
      <c r="K12" s="6">
        <f t="shared" si="3"/>
        <v>24375</v>
      </c>
      <c r="L12" s="6" t="s">
        <v>11</v>
      </c>
      <c r="M12" s="6">
        <v>829</v>
      </c>
      <c r="N12" s="6">
        <v>2471</v>
      </c>
      <c r="O12" s="7">
        <v>21075</v>
      </c>
      <c r="P12" s="36">
        <v>43</v>
      </c>
    </row>
    <row r="13" spans="1:16" ht="13.5">
      <c r="A13" s="31">
        <v>44</v>
      </c>
      <c r="B13" s="6">
        <f t="shared" si="0"/>
        <v>168462</v>
      </c>
      <c r="C13" s="6">
        <v>126955</v>
      </c>
      <c r="D13" s="6">
        <v>41507</v>
      </c>
      <c r="E13" s="6" t="s">
        <v>11</v>
      </c>
      <c r="F13" s="6">
        <v>35595</v>
      </c>
      <c r="G13" s="12">
        <f t="shared" si="1"/>
        <v>28.03749360009452</v>
      </c>
      <c r="H13" s="6">
        <v>1155165</v>
      </c>
      <c r="I13" s="6">
        <v>1019392</v>
      </c>
      <c r="J13" s="12">
        <f t="shared" si="2"/>
        <v>88.24644098462124</v>
      </c>
      <c r="K13" s="6">
        <f t="shared" si="3"/>
        <v>25709</v>
      </c>
      <c r="L13" s="6" t="s">
        <v>11</v>
      </c>
      <c r="M13" s="6">
        <f>569+19+294</f>
        <v>882</v>
      </c>
      <c r="N13" s="6">
        <f>141+2393</f>
        <v>2534</v>
      </c>
      <c r="O13" s="7">
        <v>22293</v>
      </c>
      <c r="P13" s="36">
        <v>44</v>
      </c>
    </row>
    <row r="14" spans="1:16" ht="13.5">
      <c r="A14" s="31">
        <v>45</v>
      </c>
      <c r="B14" s="6">
        <f t="shared" si="0"/>
        <v>168794</v>
      </c>
      <c r="C14" s="6">
        <v>124616</v>
      </c>
      <c r="D14" s="6">
        <v>44178</v>
      </c>
      <c r="E14" s="6" t="s">
        <v>11</v>
      </c>
      <c r="F14" s="6">
        <v>35525</v>
      </c>
      <c r="G14" s="12">
        <f t="shared" si="1"/>
        <v>28.507575271233225</v>
      </c>
      <c r="H14" s="6">
        <v>1258110</v>
      </c>
      <c r="I14" s="6">
        <v>1110323</v>
      </c>
      <c r="J14" s="12">
        <f t="shared" si="2"/>
        <v>88.25325289521584</v>
      </c>
      <c r="K14" s="6">
        <f t="shared" si="3"/>
        <v>26683</v>
      </c>
      <c r="L14" s="6" t="s">
        <v>11</v>
      </c>
      <c r="M14" s="6">
        <v>882</v>
      </c>
      <c r="N14" s="6">
        <f>187+2406</f>
        <v>2593</v>
      </c>
      <c r="O14" s="7">
        <v>23208</v>
      </c>
      <c r="P14" s="36">
        <v>45</v>
      </c>
    </row>
    <row r="15" spans="1:16" ht="13.5">
      <c r="A15" s="31">
        <v>46</v>
      </c>
      <c r="B15" s="6">
        <f t="shared" si="0"/>
        <v>163839</v>
      </c>
      <c r="C15" s="6">
        <v>124182</v>
      </c>
      <c r="D15" s="6">
        <v>39657</v>
      </c>
      <c r="E15" s="6" t="s">
        <v>11</v>
      </c>
      <c r="F15" s="6">
        <v>33806</v>
      </c>
      <c r="G15" s="12">
        <f t="shared" si="1"/>
        <v>27.22294696493856</v>
      </c>
      <c r="H15" s="6">
        <v>1181402</v>
      </c>
      <c r="I15" s="6">
        <v>1074852</v>
      </c>
      <c r="J15" s="12">
        <f t="shared" si="2"/>
        <v>90.98105471295969</v>
      </c>
      <c r="K15" s="6">
        <f t="shared" si="3"/>
        <v>32874</v>
      </c>
      <c r="L15" s="6">
        <v>1363</v>
      </c>
      <c r="M15" s="6">
        <f>640+7+39+147</f>
        <v>833</v>
      </c>
      <c r="N15" s="6">
        <f>232+2473</f>
        <v>2705</v>
      </c>
      <c r="O15" s="7">
        <v>27973</v>
      </c>
      <c r="P15" s="36">
        <v>46</v>
      </c>
    </row>
    <row r="16" spans="1:16" ht="13.5">
      <c r="A16" s="31">
        <v>47</v>
      </c>
      <c r="B16" s="6">
        <f t="shared" si="0"/>
        <v>173017</v>
      </c>
      <c r="C16" s="6">
        <v>125924</v>
      </c>
      <c r="D16" s="6">
        <v>47093</v>
      </c>
      <c r="E16" s="6" t="s">
        <v>11</v>
      </c>
      <c r="F16" s="6">
        <v>33410</v>
      </c>
      <c r="G16" s="12">
        <f t="shared" si="1"/>
        <v>26.531876369873892</v>
      </c>
      <c r="H16" s="6">
        <v>1299961</v>
      </c>
      <c r="I16" s="6">
        <v>1201503</v>
      </c>
      <c r="J16" s="12">
        <f t="shared" si="2"/>
        <v>92.42608047472194</v>
      </c>
      <c r="K16" s="6">
        <f t="shared" si="3"/>
        <v>37959</v>
      </c>
      <c r="L16" s="6">
        <v>3073</v>
      </c>
      <c r="M16" s="6">
        <v>872</v>
      </c>
      <c r="N16" s="6">
        <v>2821</v>
      </c>
      <c r="O16" s="7">
        <v>31193</v>
      </c>
      <c r="P16" s="36">
        <v>47</v>
      </c>
    </row>
    <row r="17" spans="1:16" ht="13.5">
      <c r="A17" s="31">
        <v>48</v>
      </c>
      <c r="B17" s="6">
        <f t="shared" si="0"/>
        <v>177598</v>
      </c>
      <c r="C17" s="6">
        <v>124718</v>
      </c>
      <c r="D17" s="6">
        <v>52880</v>
      </c>
      <c r="E17" s="6" t="s">
        <v>11</v>
      </c>
      <c r="F17" s="6">
        <v>32507</v>
      </c>
      <c r="G17" s="12">
        <f t="shared" si="1"/>
        <v>26.06440128930868</v>
      </c>
      <c r="H17" s="6">
        <v>1372723</v>
      </c>
      <c r="I17" s="6">
        <v>1282273</v>
      </c>
      <c r="J17" s="12">
        <f t="shared" si="2"/>
        <v>93.41090664321935</v>
      </c>
      <c r="K17" s="6">
        <f t="shared" si="3"/>
        <v>47783</v>
      </c>
      <c r="L17" s="6">
        <v>4608</v>
      </c>
      <c r="M17" s="6">
        <v>870</v>
      </c>
      <c r="N17" s="6">
        <v>2950</v>
      </c>
      <c r="O17" s="7">
        <v>39355</v>
      </c>
      <c r="P17" s="36">
        <v>48</v>
      </c>
    </row>
    <row r="18" spans="1:16" ht="13.5">
      <c r="A18" s="31">
        <v>49</v>
      </c>
      <c r="B18" s="6">
        <f t="shared" si="0"/>
        <v>182974</v>
      </c>
      <c r="C18" s="6">
        <v>124754</v>
      </c>
      <c r="D18" s="6">
        <v>58220</v>
      </c>
      <c r="E18" s="6" t="s">
        <v>11</v>
      </c>
      <c r="F18" s="6">
        <v>30779</v>
      </c>
      <c r="G18" s="12">
        <f t="shared" si="1"/>
        <v>24.671754011895413</v>
      </c>
      <c r="H18" s="6">
        <v>1422076</v>
      </c>
      <c r="I18" s="6">
        <v>1368171</v>
      </c>
      <c r="J18" s="12">
        <f t="shared" si="2"/>
        <v>96.20941496797639</v>
      </c>
      <c r="K18" s="6">
        <f t="shared" si="3"/>
        <v>49116</v>
      </c>
      <c r="L18" s="6">
        <v>6743</v>
      </c>
      <c r="M18" s="6">
        <f>767+51+40+31</f>
        <v>889</v>
      </c>
      <c r="N18" s="6">
        <f>382+3121</f>
        <v>3503</v>
      </c>
      <c r="O18" s="7">
        <v>37981</v>
      </c>
      <c r="P18" s="36">
        <v>49</v>
      </c>
    </row>
    <row r="19" spans="1:16" ht="13.5">
      <c r="A19" s="31">
        <v>50</v>
      </c>
      <c r="B19" s="6">
        <f t="shared" si="0"/>
        <v>193653</v>
      </c>
      <c r="C19" s="6">
        <v>128592</v>
      </c>
      <c r="D19" s="6">
        <v>65061</v>
      </c>
      <c r="E19" s="6" t="s">
        <v>11</v>
      </c>
      <c r="F19" s="6">
        <v>27028</v>
      </c>
      <c r="G19" s="12">
        <f t="shared" si="1"/>
        <v>21.01841483140475</v>
      </c>
      <c r="H19" s="6">
        <v>1579624</v>
      </c>
      <c r="I19" s="6">
        <v>1488095</v>
      </c>
      <c r="J19" s="12">
        <f t="shared" si="2"/>
        <v>94.20564640699305</v>
      </c>
      <c r="K19" s="6">
        <f t="shared" si="3"/>
        <v>53769</v>
      </c>
      <c r="L19" s="6">
        <v>12975</v>
      </c>
      <c r="M19" s="6">
        <f>790+71+36+15</f>
        <v>912</v>
      </c>
      <c r="N19" s="6">
        <f>464+3512</f>
        <v>3976</v>
      </c>
      <c r="O19" s="7">
        <v>35906</v>
      </c>
      <c r="P19" s="36">
        <v>50</v>
      </c>
    </row>
    <row r="20" spans="1:16" ht="13.5">
      <c r="A20" s="31">
        <v>51</v>
      </c>
      <c r="B20" s="6">
        <f t="shared" si="0"/>
        <v>197410</v>
      </c>
      <c r="C20" s="6">
        <v>127908</v>
      </c>
      <c r="D20" s="6">
        <v>69502</v>
      </c>
      <c r="E20" s="6" t="s">
        <v>11</v>
      </c>
      <c r="F20" s="6">
        <v>24445</v>
      </c>
      <c r="G20" s="12">
        <f t="shared" si="1"/>
        <v>19.111392563404948</v>
      </c>
      <c r="H20" s="6">
        <v>1676537</v>
      </c>
      <c r="I20" s="6">
        <v>1580740</v>
      </c>
      <c r="J20" s="12">
        <f t="shared" si="2"/>
        <v>94.28601933628664</v>
      </c>
      <c r="K20" s="6">
        <f t="shared" si="3"/>
        <v>56512</v>
      </c>
      <c r="L20" s="6">
        <f>15911+887</f>
        <v>16798</v>
      </c>
      <c r="M20" s="6">
        <f>822+99+35+14</f>
        <v>970</v>
      </c>
      <c r="N20" s="6">
        <f>299+264+3792</f>
        <v>4355</v>
      </c>
      <c r="O20" s="7">
        <v>34389</v>
      </c>
      <c r="P20" s="36">
        <v>51</v>
      </c>
    </row>
    <row r="21" spans="1:16" ht="13.5">
      <c r="A21" s="31">
        <v>52</v>
      </c>
      <c r="B21" s="6">
        <f t="shared" si="0"/>
        <v>205746</v>
      </c>
      <c r="C21" s="6">
        <v>131754</v>
      </c>
      <c r="D21" s="6">
        <v>73992</v>
      </c>
      <c r="E21" s="6" t="s">
        <v>11</v>
      </c>
      <c r="F21" s="6">
        <v>20895</v>
      </c>
      <c r="G21" s="12">
        <f t="shared" si="1"/>
        <v>15.859101051960472</v>
      </c>
      <c r="H21" s="6">
        <v>1809203</v>
      </c>
      <c r="I21" s="6">
        <v>1663657</v>
      </c>
      <c r="J21" s="12">
        <f t="shared" si="2"/>
        <v>91.95524217017106</v>
      </c>
      <c r="K21" s="6">
        <f t="shared" si="3"/>
        <v>58572</v>
      </c>
      <c r="L21" s="6">
        <f>18794+1259</f>
        <v>20053</v>
      </c>
      <c r="M21" s="6">
        <f>860+140+40+14</f>
        <v>1054</v>
      </c>
      <c r="N21" s="6">
        <f>317+333+4032</f>
        <v>4682</v>
      </c>
      <c r="O21" s="7">
        <v>32783</v>
      </c>
      <c r="P21" s="36">
        <v>52</v>
      </c>
    </row>
    <row r="22" spans="1:16" ht="13.5">
      <c r="A22" s="31">
        <v>53</v>
      </c>
      <c r="B22" s="6">
        <f t="shared" si="0"/>
        <v>210318</v>
      </c>
      <c r="C22" s="6">
        <v>133391</v>
      </c>
      <c r="D22" s="6">
        <v>76927</v>
      </c>
      <c r="E22" s="6" t="s">
        <v>11</v>
      </c>
      <c r="F22" s="6">
        <v>20083</v>
      </c>
      <c r="G22" s="12">
        <f t="shared" si="1"/>
        <v>15.055738393144965</v>
      </c>
      <c r="H22" s="6">
        <v>1854389</v>
      </c>
      <c r="I22" s="6">
        <v>1714040</v>
      </c>
      <c r="J22" s="12">
        <f t="shared" si="2"/>
        <v>92.43152326723249</v>
      </c>
      <c r="K22" s="6">
        <f t="shared" si="3"/>
        <v>61419</v>
      </c>
      <c r="L22" s="6">
        <f>21906+1870</f>
        <v>23776</v>
      </c>
      <c r="M22" s="6">
        <f>907+34+162+13</f>
        <v>1116</v>
      </c>
      <c r="N22" s="6">
        <f>358+392+4185</f>
        <v>4935</v>
      </c>
      <c r="O22" s="7">
        <v>31592</v>
      </c>
      <c r="P22" s="36">
        <v>53</v>
      </c>
    </row>
    <row r="23" spans="1:16" ht="13.5">
      <c r="A23" s="31">
        <v>54</v>
      </c>
      <c r="B23" s="6">
        <f t="shared" si="0"/>
        <v>210333</v>
      </c>
      <c r="C23" s="6">
        <v>133498</v>
      </c>
      <c r="D23" s="6">
        <v>76835</v>
      </c>
      <c r="E23" s="6" t="s">
        <v>11</v>
      </c>
      <c r="F23" s="6">
        <v>19317</v>
      </c>
      <c r="G23" s="12">
        <f t="shared" si="1"/>
        <v>14.469879698572264</v>
      </c>
      <c r="H23" s="6">
        <v>1837511</v>
      </c>
      <c r="I23" s="6">
        <v>1701852</v>
      </c>
      <c r="J23" s="12">
        <f t="shared" si="2"/>
        <v>92.61724147501702</v>
      </c>
      <c r="K23" s="6">
        <f t="shared" si="3"/>
        <v>64057</v>
      </c>
      <c r="L23" s="6">
        <v>27229</v>
      </c>
      <c r="M23" s="6">
        <f>938+172+33+8</f>
        <v>1151</v>
      </c>
      <c r="N23" s="6">
        <f>402+453+4425</f>
        <v>5280</v>
      </c>
      <c r="O23" s="7">
        <v>30397</v>
      </c>
      <c r="P23" s="36">
        <v>54</v>
      </c>
    </row>
    <row r="24" spans="1:16" ht="13.5">
      <c r="A24" s="31">
        <v>55</v>
      </c>
      <c r="B24" s="6">
        <f t="shared" si="0"/>
        <v>208914</v>
      </c>
      <c r="C24" s="6">
        <v>131934</v>
      </c>
      <c r="D24" s="6">
        <v>76980</v>
      </c>
      <c r="E24" s="6" t="s">
        <v>11</v>
      </c>
      <c r="F24" s="6">
        <v>20635</v>
      </c>
      <c r="G24" s="12">
        <f t="shared" si="1"/>
        <v>15.640395955553535</v>
      </c>
      <c r="H24" s="6">
        <v>1743096</v>
      </c>
      <c r="I24" s="6">
        <v>1646079</v>
      </c>
      <c r="J24" s="12">
        <f t="shared" si="2"/>
        <v>94.43421360613529</v>
      </c>
      <c r="K24" s="6">
        <f t="shared" si="3"/>
        <v>66540</v>
      </c>
      <c r="L24" s="6">
        <v>30531</v>
      </c>
      <c r="M24" s="6">
        <f>961+187+43+3</f>
        <v>1194</v>
      </c>
      <c r="N24" s="6">
        <f>436+510+4745</f>
        <v>5691</v>
      </c>
      <c r="O24" s="7">
        <v>29124</v>
      </c>
      <c r="P24" s="36">
        <v>55</v>
      </c>
    </row>
    <row r="25" spans="1:16" ht="13.5">
      <c r="A25" s="31">
        <v>56</v>
      </c>
      <c r="B25" s="6">
        <f t="shared" si="0"/>
        <v>198856</v>
      </c>
      <c r="C25" s="6">
        <v>127482</v>
      </c>
      <c r="D25" s="6">
        <v>71374</v>
      </c>
      <c r="E25" s="6" t="s">
        <v>11</v>
      </c>
      <c r="F25" s="6">
        <v>22464</v>
      </c>
      <c r="G25" s="12">
        <f t="shared" si="1"/>
        <v>17.621311243940323</v>
      </c>
      <c r="H25" s="6">
        <v>1686974</v>
      </c>
      <c r="I25" s="6">
        <v>1553433</v>
      </c>
      <c r="J25" s="12">
        <f t="shared" si="2"/>
        <v>92.08399181018795</v>
      </c>
      <c r="K25" s="6">
        <f t="shared" si="3"/>
        <v>68037</v>
      </c>
      <c r="L25" s="6">
        <f>29189+4466</f>
        <v>33655</v>
      </c>
      <c r="M25" s="6">
        <f>1001+211+2</f>
        <v>1214</v>
      </c>
      <c r="N25" s="6">
        <f>1038+4985</f>
        <v>6023</v>
      </c>
      <c r="O25" s="7">
        <v>27145</v>
      </c>
      <c r="P25" s="36">
        <v>56</v>
      </c>
    </row>
    <row r="26" spans="1:16" ht="13.5">
      <c r="A26" s="31">
        <v>57</v>
      </c>
      <c r="B26" s="6">
        <f t="shared" si="0"/>
        <v>192209</v>
      </c>
      <c r="C26" s="6">
        <v>126132</v>
      </c>
      <c r="D26" s="6">
        <v>66077</v>
      </c>
      <c r="E26" s="6" t="s">
        <v>11</v>
      </c>
      <c r="F26" s="6">
        <v>25974</v>
      </c>
      <c r="G26" s="12">
        <f t="shared" si="1"/>
        <v>20.59271239653696</v>
      </c>
      <c r="H26" s="6">
        <v>1574331</v>
      </c>
      <c r="I26" s="6">
        <v>1438341</v>
      </c>
      <c r="J26" s="12">
        <f t="shared" si="2"/>
        <v>91.36204521158511</v>
      </c>
      <c r="K26" s="6">
        <f t="shared" si="3"/>
        <v>69298</v>
      </c>
      <c r="L26" s="6">
        <f>30692+5926</f>
        <v>36618</v>
      </c>
      <c r="M26" s="6">
        <f>991+222+2</f>
        <v>1215</v>
      </c>
      <c r="N26" s="6">
        <f>1169+5177</f>
        <v>6346</v>
      </c>
      <c r="O26" s="7">
        <v>25119</v>
      </c>
      <c r="P26" s="36">
        <v>57</v>
      </c>
    </row>
    <row r="27" spans="1:16" ht="13.5">
      <c r="A27" s="31">
        <v>58</v>
      </c>
      <c r="B27" s="6">
        <f t="shared" si="0"/>
        <v>181007</v>
      </c>
      <c r="C27" s="6">
        <v>121759</v>
      </c>
      <c r="D27" s="6">
        <v>59248</v>
      </c>
      <c r="E27" s="6" t="s">
        <v>11</v>
      </c>
      <c r="F27" s="6">
        <v>28271</v>
      </c>
      <c r="G27" s="12">
        <f t="shared" si="1"/>
        <v>23.218817500143725</v>
      </c>
      <c r="H27" s="6">
        <v>1452123</v>
      </c>
      <c r="I27" s="6">
        <v>1324541</v>
      </c>
      <c r="J27" s="12">
        <f t="shared" si="2"/>
        <v>91.21410514123114</v>
      </c>
      <c r="K27" s="6">
        <f t="shared" si="3"/>
        <v>70472</v>
      </c>
      <c r="L27" s="6">
        <f>32196+7548</f>
        <v>39744</v>
      </c>
      <c r="M27" s="6">
        <f>939+218+2</f>
        <v>1159</v>
      </c>
      <c r="N27" s="6">
        <f>1297+5418</f>
        <v>6715</v>
      </c>
      <c r="O27" s="7">
        <v>22854</v>
      </c>
      <c r="P27" s="36">
        <v>58</v>
      </c>
    </row>
    <row r="28" spans="1:16" ht="13.5">
      <c r="A28" s="31">
        <v>59</v>
      </c>
      <c r="B28" s="6">
        <f t="shared" si="0"/>
        <v>185055</v>
      </c>
      <c r="C28" s="6">
        <v>127459</v>
      </c>
      <c r="D28" s="6">
        <v>57596</v>
      </c>
      <c r="E28" s="6" t="s">
        <v>11</v>
      </c>
      <c r="F28" s="6">
        <v>34643</v>
      </c>
      <c r="G28" s="12">
        <f t="shared" si="1"/>
        <v>27.179720537584632</v>
      </c>
      <c r="H28" s="6">
        <v>1394200</v>
      </c>
      <c r="I28" s="6">
        <v>1248080</v>
      </c>
      <c r="J28" s="12">
        <f t="shared" si="2"/>
        <v>89.5194376703486</v>
      </c>
      <c r="K28" s="6">
        <f t="shared" si="3"/>
        <v>71122</v>
      </c>
      <c r="L28" s="6">
        <f>33385+9107</f>
        <v>42492</v>
      </c>
      <c r="M28" s="6">
        <f>944+231+2</f>
        <v>1177</v>
      </c>
      <c r="N28" s="6">
        <f>1435+5497</f>
        <v>6932</v>
      </c>
      <c r="O28" s="7">
        <v>20521</v>
      </c>
      <c r="P28" s="36">
        <v>59</v>
      </c>
    </row>
    <row r="29" spans="1:16" ht="13.5">
      <c r="A29" s="31">
        <v>60</v>
      </c>
      <c r="B29" s="6">
        <f t="shared" si="0"/>
        <v>189771</v>
      </c>
      <c r="C29" s="6">
        <v>132807</v>
      </c>
      <c r="D29" s="6">
        <v>56964</v>
      </c>
      <c r="E29" s="6" t="s">
        <v>11</v>
      </c>
      <c r="F29" s="6">
        <v>33864</v>
      </c>
      <c r="G29" s="12">
        <f t="shared" si="1"/>
        <v>25.498655944340282</v>
      </c>
      <c r="H29" s="6">
        <v>1478831</v>
      </c>
      <c r="I29" s="6">
        <v>1196647</v>
      </c>
      <c r="J29" s="12">
        <f t="shared" si="2"/>
        <v>80.91844166101468</v>
      </c>
      <c r="K29" s="6">
        <f t="shared" si="3"/>
        <v>72423</v>
      </c>
      <c r="L29" s="6">
        <f>34587+10872</f>
        <v>45459</v>
      </c>
      <c r="M29" s="6">
        <v>1147</v>
      </c>
      <c r="N29" s="6">
        <f>1529+5744</f>
        <v>7273</v>
      </c>
      <c r="O29" s="7">
        <v>18544</v>
      </c>
      <c r="P29" s="36">
        <v>60</v>
      </c>
    </row>
    <row r="30" spans="1:16" ht="13.5">
      <c r="A30" s="31">
        <v>61</v>
      </c>
      <c r="B30" s="6">
        <f t="shared" si="0"/>
        <v>270326</v>
      </c>
      <c r="C30" s="6">
        <v>156725</v>
      </c>
      <c r="D30" s="6">
        <v>3842</v>
      </c>
      <c r="E30" s="6">
        <v>109759</v>
      </c>
      <c r="F30" s="6">
        <v>32613</v>
      </c>
      <c r="G30" s="12">
        <f t="shared" si="1"/>
        <v>20.809060456213114</v>
      </c>
      <c r="H30" s="6">
        <v>1160044</v>
      </c>
      <c r="I30" s="6">
        <v>771208</v>
      </c>
      <c r="J30" s="12">
        <f t="shared" si="2"/>
        <v>66.48092658554332</v>
      </c>
      <c r="K30" s="6">
        <f t="shared" si="3"/>
        <v>73325</v>
      </c>
      <c r="L30" s="6">
        <f>35434+12151</f>
        <v>47585</v>
      </c>
      <c r="M30" s="6">
        <f>1132+218+2</f>
        <v>1352</v>
      </c>
      <c r="N30" s="6">
        <v>7709</v>
      </c>
      <c r="O30" s="7">
        <v>16679</v>
      </c>
      <c r="P30" s="36">
        <v>61</v>
      </c>
    </row>
    <row r="31" spans="1:16" ht="13.5">
      <c r="A31" s="31">
        <v>62</v>
      </c>
      <c r="B31" s="6">
        <f t="shared" si="0"/>
        <v>266785</v>
      </c>
      <c r="C31" s="6">
        <v>153202</v>
      </c>
      <c r="D31" s="6">
        <v>3897</v>
      </c>
      <c r="E31" s="6">
        <v>109686</v>
      </c>
      <c r="F31" s="6">
        <v>37971</v>
      </c>
      <c r="G31" s="12">
        <f t="shared" si="1"/>
        <v>24.784924478792707</v>
      </c>
      <c r="H31" s="6">
        <v>1072931</v>
      </c>
      <c r="I31" s="6">
        <v>803056</v>
      </c>
      <c r="J31" s="12">
        <f t="shared" si="2"/>
        <v>74.84693796711997</v>
      </c>
      <c r="K31" s="6">
        <f t="shared" si="3"/>
        <v>74695</v>
      </c>
      <c r="L31" s="6">
        <f>36324+13402</f>
        <v>49726</v>
      </c>
      <c r="M31" s="6">
        <v>1898</v>
      </c>
      <c r="N31" s="6">
        <v>8369</v>
      </c>
      <c r="O31" s="7">
        <v>14702</v>
      </c>
      <c r="P31" s="36">
        <v>62</v>
      </c>
    </row>
    <row r="32" spans="1:16" ht="13.5">
      <c r="A32" s="31">
        <v>63</v>
      </c>
      <c r="B32" s="6">
        <f t="shared" si="0"/>
        <v>261942</v>
      </c>
      <c r="C32" s="6">
        <v>147293</v>
      </c>
      <c r="D32" s="6">
        <v>4424</v>
      </c>
      <c r="E32" s="6">
        <v>110225</v>
      </c>
      <c r="F32" s="6">
        <v>37222</v>
      </c>
      <c r="G32" s="12">
        <f t="shared" si="1"/>
        <v>25.270718907212153</v>
      </c>
      <c r="H32" s="6">
        <v>1033020</v>
      </c>
      <c r="I32" s="6">
        <v>808529</v>
      </c>
      <c r="J32" s="12">
        <f t="shared" si="2"/>
        <v>78.26847495692242</v>
      </c>
      <c r="K32" s="6">
        <f t="shared" si="3"/>
        <v>75437</v>
      </c>
      <c r="L32" s="6">
        <v>51576</v>
      </c>
      <c r="M32" s="6">
        <v>2100</v>
      </c>
      <c r="N32" s="6">
        <v>8713</v>
      </c>
      <c r="O32" s="7">
        <v>13048</v>
      </c>
      <c r="P32" s="36">
        <v>63</v>
      </c>
    </row>
    <row r="33" spans="1:16" ht="13.5">
      <c r="A33" s="31" t="s">
        <v>12</v>
      </c>
      <c r="B33" s="6">
        <f t="shared" si="0"/>
        <v>257852</v>
      </c>
      <c r="C33" s="6">
        <v>142880</v>
      </c>
      <c r="D33" s="6">
        <v>5044</v>
      </c>
      <c r="E33" s="6">
        <v>109928</v>
      </c>
      <c r="F33" s="6">
        <v>36229</v>
      </c>
      <c r="G33" s="12">
        <f t="shared" si="1"/>
        <v>25.35624300111982</v>
      </c>
      <c r="H33" s="6">
        <v>1001259</v>
      </c>
      <c r="I33" s="6">
        <v>790882</v>
      </c>
      <c r="J33" s="12">
        <f t="shared" si="2"/>
        <v>78.98875315977185</v>
      </c>
      <c r="K33" s="6">
        <f t="shared" si="3"/>
        <v>76447</v>
      </c>
      <c r="L33" s="6">
        <f>37625+15884</f>
        <v>53509</v>
      </c>
      <c r="M33" s="6">
        <f>2119+236+3</f>
        <v>2358</v>
      </c>
      <c r="N33" s="6">
        <v>9080</v>
      </c>
      <c r="O33" s="7">
        <v>11500</v>
      </c>
      <c r="P33" s="36" t="s">
        <v>12</v>
      </c>
    </row>
    <row r="34" spans="1:16" ht="13.5">
      <c r="A34" s="32" t="s">
        <v>14</v>
      </c>
      <c r="B34" s="6">
        <f t="shared" si="0"/>
        <v>251561</v>
      </c>
      <c r="C34" s="6">
        <v>136741</v>
      </c>
      <c r="D34" s="6">
        <v>5615</v>
      </c>
      <c r="E34" s="6">
        <v>109205</v>
      </c>
      <c r="F34" s="6">
        <v>34032</v>
      </c>
      <c r="G34" s="12">
        <f t="shared" si="1"/>
        <v>24.887926810539636</v>
      </c>
      <c r="H34" s="6">
        <v>958481</v>
      </c>
      <c r="I34" s="6">
        <v>778081</v>
      </c>
      <c r="J34" s="12">
        <f t="shared" si="2"/>
        <v>81.1785523135044</v>
      </c>
      <c r="K34" s="6">
        <f t="shared" si="3"/>
        <v>77394</v>
      </c>
      <c r="L34" s="6">
        <v>55473</v>
      </c>
      <c r="M34" s="6">
        <v>2539</v>
      </c>
      <c r="N34" s="6">
        <v>9371</v>
      </c>
      <c r="O34" s="7">
        <v>10011</v>
      </c>
      <c r="P34" s="37" t="s">
        <v>14</v>
      </c>
    </row>
    <row r="35" spans="1:16" ht="13.5">
      <c r="A35" s="32" t="s">
        <v>15</v>
      </c>
      <c r="B35" s="6">
        <f t="shared" si="0"/>
        <v>258404</v>
      </c>
      <c r="C35" s="6">
        <v>141164</v>
      </c>
      <c r="D35" s="6">
        <v>5937</v>
      </c>
      <c r="E35" s="6">
        <v>111303</v>
      </c>
      <c r="F35" s="6">
        <v>35964</v>
      </c>
      <c r="G35" s="12">
        <f t="shared" si="1"/>
        <v>25.47675044628942</v>
      </c>
      <c r="H35" s="6">
        <v>997171</v>
      </c>
      <c r="I35" s="6">
        <v>828917</v>
      </c>
      <c r="J35" s="12">
        <f t="shared" si="2"/>
        <v>83.1268659036414</v>
      </c>
      <c r="K35" s="6">
        <v>82102</v>
      </c>
      <c r="L35" s="6">
        <f>43553+17573</f>
        <v>61126</v>
      </c>
      <c r="M35" s="6">
        <f>2331+255+2</f>
        <v>2588</v>
      </c>
      <c r="N35" s="6">
        <f>2785+6914</f>
        <v>9699</v>
      </c>
      <c r="O35" s="7">
        <v>8689</v>
      </c>
      <c r="P35" s="37" t="s">
        <v>15</v>
      </c>
    </row>
    <row r="36" spans="1:16" ht="13.5">
      <c r="A36" s="33" t="s">
        <v>16</v>
      </c>
      <c r="B36" s="8">
        <v>255962</v>
      </c>
      <c r="C36" s="8">
        <v>139247</v>
      </c>
      <c r="D36" s="8">
        <v>6365</v>
      </c>
      <c r="E36" s="8">
        <v>110350</v>
      </c>
      <c r="F36" s="8">
        <v>35259</v>
      </c>
      <c r="G36" s="13">
        <v>25.3</v>
      </c>
      <c r="H36" s="8">
        <v>996668</v>
      </c>
      <c r="I36" s="8">
        <v>839366</v>
      </c>
      <c r="J36" s="13">
        <v>84.2</v>
      </c>
      <c r="K36" s="8">
        <v>87818</v>
      </c>
      <c r="L36" s="8">
        <v>67329</v>
      </c>
      <c r="M36" s="8">
        <v>2644</v>
      </c>
      <c r="N36" s="8">
        <v>10061</v>
      </c>
      <c r="O36" s="9">
        <v>7784</v>
      </c>
      <c r="P36" s="38" t="s">
        <v>16</v>
      </c>
    </row>
    <row r="37" spans="1:16" ht="13.5">
      <c r="A37" s="33" t="s">
        <v>17</v>
      </c>
      <c r="B37" s="8">
        <v>253918</v>
      </c>
      <c r="C37" s="8">
        <v>137855</v>
      </c>
      <c r="D37" s="8">
        <v>6463</v>
      </c>
      <c r="E37" s="8">
        <v>109600</v>
      </c>
      <c r="F37" s="8">
        <v>36361</v>
      </c>
      <c r="G37" s="13">
        <v>26.4</v>
      </c>
      <c r="H37" s="8">
        <v>985343</v>
      </c>
      <c r="I37" s="8">
        <v>832328</v>
      </c>
      <c r="J37" s="13">
        <v>84.5</v>
      </c>
      <c r="K37" s="8">
        <v>94193</v>
      </c>
      <c r="L37" s="8">
        <v>74578</v>
      </c>
      <c r="M37" s="8">
        <v>2574</v>
      </c>
      <c r="N37" s="8">
        <v>10316</v>
      </c>
      <c r="O37" s="9">
        <v>6725</v>
      </c>
      <c r="P37" s="38" t="s">
        <v>17</v>
      </c>
    </row>
    <row r="38" spans="1:16" ht="13.5">
      <c r="A38" s="33" t="s">
        <v>18</v>
      </c>
      <c r="B38" s="8">
        <v>252134</v>
      </c>
      <c r="C38" s="8">
        <v>137199</v>
      </c>
      <c r="D38" s="8">
        <v>6636</v>
      </c>
      <c r="E38" s="8">
        <v>108299</v>
      </c>
      <c r="F38" s="8">
        <v>37487</v>
      </c>
      <c r="G38" s="13">
        <v>27.3</v>
      </c>
      <c r="H38" s="8">
        <v>968271</v>
      </c>
      <c r="I38" s="8">
        <v>828878</v>
      </c>
      <c r="J38" s="13">
        <v>85.6</v>
      </c>
      <c r="K38" s="8">
        <v>100337</v>
      </c>
      <c r="L38" s="8">
        <v>81527</v>
      </c>
      <c r="M38" s="8">
        <v>2421</v>
      </c>
      <c r="N38" s="8">
        <v>10627</v>
      </c>
      <c r="O38" s="9">
        <v>5762</v>
      </c>
      <c r="P38" s="38" t="s">
        <v>18</v>
      </c>
    </row>
    <row r="39" spans="1:16" ht="13.5">
      <c r="A39" s="33" t="s">
        <v>19</v>
      </c>
      <c r="B39" s="8">
        <v>254221</v>
      </c>
      <c r="C39" s="8">
        <v>140123</v>
      </c>
      <c r="D39" s="8">
        <v>6917</v>
      </c>
      <c r="E39" s="8">
        <v>107181</v>
      </c>
      <c r="F39" s="8">
        <v>39462</v>
      </c>
      <c r="G39" s="13">
        <v>28.2</v>
      </c>
      <c r="H39" s="8">
        <v>999680</v>
      </c>
      <c r="I39" s="8">
        <v>837580</v>
      </c>
      <c r="J39" s="13">
        <v>83.8</v>
      </c>
      <c r="K39" s="8">
        <v>105929</v>
      </c>
      <c r="L39" s="8">
        <v>88923</v>
      </c>
      <c r="M39" s="8">
        <v>2501</v>
      </c>
      <c r="N39" s="8">
        <v>10981</v>
      </c>
      <c r="O39" s="9">
        <v>3524</v>
      </c>
      <c r="P39" s="38" t="s">
        <v>19</v>
      </c>
    </row>
    <row r="40" spans="1:16" ht="13.5">
      <c r="A40" s="33" t="s">
        <v>20</v>
      </c>
      <c r="B40" s="8">
        <v>259143</v>
      </c>
      <c r="C40" s="8">
        <v>146745</v>
      </c>
      <c r="D40" s="8">
        <v>6945</v>
      </c>
      <c r="E40" s="8">
        <v>105453</v>
      </c>
      <c r="F40" s="8">
        <v>42681</v>
      </c>
      <c r="G40" s="13">
        <v>29.1</v>
      </c>
      <c r="H40" s="8">
        <v>1049635</v>
      </c>
      <c r="I40" s="8">
        <v>844571</v>
      </c>
      <c r="J40" s="13">
        <v>80.5</v>
      </c>
      <c r="K40" s="8">
        <v>115186</v>
      </c>
      <c r="L40" s="8">
        <v>97176</v>
      </c>
      <c r="M40" s="8">
        <v>2556</v>
      </c>
      <c r="N40" s="8">
        <v>11361</v>
      </c>
      <c r="O40" s="9">
        <v>4093</v>
      </c>
      <c r="P40" s="38" t="s">
        <v>20</v>
      </c>
    </row>
    <row r="41" spans="1:16" ht="13.5">
      <c r="A41" s="33" t="s">
        <v>21</v>
      </c>
      <c r="B41" s="8">
        <v>258599</v>
      </c>
      <c r="C41" s="8">
        <v>148426</v>
      </c>
      <c r="D41" s="8">
        <v>6540</v>
      </c>
      <c r="E41" s="8">
        <v>103633</v>
      </c>
      <c r="F41" s="8">
        <v>44765</v>
      </c>
      <c r="G41" s="13">
        <v>30.2</v>
      </c>
      <c r="H41" s="8">
        <v>1105449</v>
      </c>
      <c r="I41" s="8">
        <v>827003</v>
      </c>
      <c r="J41" s="13">
        <v>74.8</v>
      </c>
      <c r="K41" s="8">
        <v>123841</v>
      </c>
      <c r="L41" s="8">
        <v>106295</v>
      </c>
      <c r="M41" s="8">
        <v>2554</v>
      </c>
      <c r="N41" s="8">
        <v>11576</v>
      </c>
      <c r="O41" s="9">
        <v>3416</v>
      </c>
      <c r="P41" s="38" t="s">
        <v>21</v>
      </c>
    </row>
    <row r="42" spans="1:16" ht="13.5">
      <c r="A42" s="34">
        <v>10</v>
      </c>
      <c r="B42" s="8">
        <v>257893</v>
      </c>
      <c r="C42" s="8">
        <v>150977</v>
      </c>
      <c r="D42" s="8">
        <v>5981</v>
      </c>
      <c r="E42" s="8">
        <v>100935</v>
      </c>
      <c r="F42" s="8">
        <v>46679</v>
      </c>
      <c r="G42" s="13">
        <v>30.9</v>
      </c>
      <c r="H42" s="8">
        <v>1101870</v>
      </c>
      <c r="I42" s="8">
        <v>814048</v>
      </c>
      <c r="J42" s="13">
        <v>73.9</v>
      </c>
      <c r="K42" s="8">
        <v>131873</v>
      </c>
      <c r="L42" s="8">
        <v>114219</v>
      </c>
      <c r="M42" s="8">
        <v>2759</v>
      </c>
      <c r="N42" s="8">
        <v>12090</v>
      </c>
      <c r="O42" s="9">
        <v>2805</v>
      </c>
      <c r="P42" s="39">
        <v>10</v>
      </c>
    </row>
    <row r="43" spans="1:16" ht="13.5">
      <c r="A43" s="34">
        <v>11</v>
      </c>
      <c r="B43" s="8">
        <v>258697</v>
      </c>
      <c r="C43" s="8">
        <v>154972</v>
      </c>
      <c r="D43" s="8">
        <v>5638</v>
      </c>
      <c r="E43" s="8">
        <v>98087</v>
      </c>
      <c r="F43" s="8">
        <v>52262</v>
      </c>
      <c r="G43" s="13">
        <v>33.7</v>
      </c>
      <c r="H43" s="8">
        <v>1111300</v>
      </c>
      <c r="I43" s="8">
        <v>820428</v>
      </c>
      <c r="J43" s="13">
        <v>73.8</v>
      </c>
      <c r="K43" s="8">
        <v>140753</v>
      </c>
      <c r="L43" s="8">
        <v>122771</v>
      </c>
      <c r="M43" s="8">
        <v>3117</v>
      </c>
      <c r="N43" s="8">
        <v>12536</v>
      </c>
      <c r="O43" s="9">
        <v>2329</v>
      </c>
      <c r="P43" s="39">
        <v>11</v>
      </c>
    </row>
    <row r="44" spans="1:16" ht="13.5">
      <c r="A44" s="34">
        <v>12</v>
      </c>
      <c r="B44" s="8">
        <v>254778</v>
      </c>
      <c r="C44" s="8">
        <v>154173</v>
      </c>
      <c r="D44" s="8">
        <v>5437</v>
      </c>
      <c r="E44" s="8">
        <v>95168</v>
      </c>
      <c r="F44" s="8">
        <v>59811</v>
      </c>
      <c r="G44" s="13">
        <v>38.8</v>
      </c>
      <c r="H44" s="8">
        <v>1040389</v>
      </c>
      <c r="I44" s="8">
        <v>787502</v>
      </c>
      <c r="J44" s="13">
        <v>75.7</v>
      </c>
      <c r="K44" s="8">
        <v>149461</v>
      </c>
      <c r="L44" s="8">
        <v>131468</v>
      </c>
      <c r="M44" s="8">
        <v>3077</v>
      </c>
      <c r="N44" s="8">
        <v>12978</v>
      </c>
      <c r="O44" s="9">
        <v>1938</v>
      </c>
      <c r="P44" s="39">
        <v>12</v>
      </c>
    </row>
    <row r="45" spans="1:16" ht="13.5">
      <c r="A45" s="34">
        <v>13</v>
      </c>
      <c r="B45" s="8">
        <v>253378</v>
      </c>
      <c r="C45" s="8">
        <v>155072</v>
      </c>
      <c r="D45" s="8">
        <v>5561</v>
      </c>
      <c r="E45" s="8">
        <v>92745</v>
      </c>
      <c r="F45" s="8">
        <v>61945</v>
      </c>
      <c r="G45" s="13">
        <v>39.9</v>
      </c>
      <c r="H45" s="8">
        <v>1026614</v>
      </c>
      <c r="I45" s="8">
        <v>768826</v>
      </c>
      <c r="J45" s="13">
        <v>74.9</v>
      </c>
      <c r="K45" s="8">
        <v>157792</v>
      </c>
      <c r="L45" s="8">
        <v>139867</v>
      </c>
      <c r="M45" s="8">
        <v>2995</v>
      </c>
      <c r="N45" s="8">
        <v>13373</v>
      </c>
      <c r="O45" s="9">
        <v>1557</v>
      </c>
      <c r="P45" s="39">
        <v>13</v>
      </c>
    </row>
    <row r="46" spans="1:16" ht="13.5">
      <c r="A46" s="34">
        <v>14</v>
      </c>
      <c r="B46" s="8">
        <v>251593</v>
      </c>
      <c r="C46" s="8">
        <v>155533</v>
      </c>
      <c r="D46" s="8">
        <v>5241</v>
      </c>
      <c r="E46" s="8">
        <v>90819</v>
      </c>
      <c r="F46" s="8">
        <v>50676</v>
      </c>
      <c r="G46" s="13">
        <v>32.6</v>
      </c>
      <c r="H46" s="8">
        <v>1337183</v>
      </c>
      <c r="I46" s="8">
        <v>774649</v>
      </c>
      <c r="J46" s="13">
        <v>57.9</v>
      </c>
      <c r="K46" s="8">
        <v>166176</v>
      </c>
      <c r="L46" s="8">
        <v>148415</v>
      </c>
      <c r="M46" s="8">
        <v>2880</v>
      </c>
      <c r="N46" s="8">
        <v>13713</v>
      </c>
      <c r="O46" s="9">
        <v>1168</v>
      </c>
      <c r="P46" s="39">
        <v>14</v>
      </c>
    </row>
    <row r="47" spans="1:16" ht="13.5">
      <c r="A47" s="34">
        <v>15</v>
      </c>
      <c r="B47" s="8">
        <v>248832</v>
      </c>
      <c r="C47" s="8">
        <v>155197</v>
      </c>
      <c r="D47" s="8">
        <v>5095</v>
      </c>
      <c r="E47" s="8">
        <v>88540</v>
      </c>
      <c r="F47" s="8">
        <v>56493</v>
      </c>
      <c r="G47" s="13">
        <v>36.4</v>
      </c>
      <c r="H47" s="8">
        <v>1235375</v>
      </c>
      <c r="I47" s="8">
        <v>757951</v>
      </c>
      <c r="J47" s="13">
        <v>61.4</v>
      </c>
      <c r="K47" s="8">
        <v>173075</v>
      </c>
      <c r="L47" s="8">
        <v>155325</v>
      </c>
      <c r="M47" s="8">
        <v>2777</v>
      </c>
      <c r="N47" s="8">
        <v>14058</v>
      </c>
      <c r="O47" s="9">
        <v>915</v>
      </c>
      <c r="P47" s="39">
        <v>15</v>
      </c>
    </row>
    <row r="48" spans="1:16" ht="13.5">
      <c r="A48" s="34">
        <v>16</v>
      </c>
      <c r="B48" s="8">
        <v>245355</v>
      </c>
      <c r="C48" s="8">
        <v>153702</v>
      </c>
      <c r="D48" s="8">
        <v>4993</v>
      </c>
      <c r="E48" s="8">
        <v>86660</v>
      </c>
      <c r="F48" s="42">
        <v>59751</v>
      </c>
      <c r="G48" s="13">
        <v>38.9</v>
      </c>
      <c r="H48" s="8">
        <v>1164266</v>
      </c>
      <c r="I48" s="8">
        <v>732798</v>
      </c>
      <c r="J48" s="13">
        <v>62.9</v>
      </c>
      <c r="K48" s="8">
        <v>180375</v>
      </c>
      <c r="L48" s="8">
        <v>162549</v>
      </c>
      <c r="M48" s="8">
        <v>2717</v>
      </c>
      <c r="N48" s="8">
        <v>14430</v>
      </c>
      <c r="O48" s="9">
        <v>679</v>
      </c>
      <c r="P48" s="39">
        <v>16</v>
      </c>
    </row>
    <row r="49" spans="1:16" ht="13.5">
      <c r="A49" s="34">
        <v>17</v>
      </c>
      <c r="B49" s="8">
        <v>240214</v>
      </c>
      <c r="C49" s="8">
        <v>150122</v>
      </c>
      <c r="D49" s="8">
        <v>4430</v>
      </c>
      <c r="E49" s="8">
        <v>85662</v>
      </c>
      <c r="F49" s="42">
        <v>68668</v>
      </c>
      <c r="G49" s="13">
        <v>45.1</v>
      </c>
      <c r="H49" s="8">
        <v>982937</v>
      </c>
      <c r="I49" s="8">
        <v>703134</v>
      </c>
      <c r="J49" s="13">
        <v>71.5</v>
      </c>
      <c r="K49" s="8">
        <v>188798</v>
      </c>
      <c r="L49" s="8">
        <v>170946</v>
      </c>
      <c r="M49" s="8">
        <v>2603</v>
      </c>
      <c r="N49" s="8">
        <v>14756</v>
      </c>
      <c r="O49" s="9">
        <v>493</v>
      </c>
      <c r="P49" s="39">
        <v>17</v>
      </c>
    </row>
    <row r="50" spans="1:16" ht="13.5">
      <c r="A50" s="34">
        <v>18</v>
      </c>
      <c r="B50" s="8">
        <v>233227</v>
      </c>
      <c r="C50" s="8">
        <v>145126</v>
      </c>
      <c r="D50" s="8">
        <v>4097</v>
      </c>
      <c r="E50" s="8">
        <v>84004</v>
      </c>
      <c r="F50" s="42">
        <v>62953</v>
      </c>
      <c r="G50" s="13">
        <v>43.4</v>
      </c>
      <c r="H50" s="8">
        <v>979675</v>
      </c>
      <c r="I50" s="8">
        <v>668499</v>
      </c>
      <c r="J50" s="13">
        <v>68.2</v>
      </c>
      <c r="K50" s="8">
        <v>197803</v>
      </c>
      <c r="L50" s="8">
        <v>179953</v>
      </c>
      <c r="M50" s="8">
        <v>2386</v>
      </c>
      <c r="N50" s="8">
        <v>15102</v>
      </c>
      <c r="O50" s="9">
        <v>362</v>
      </c>
      <c r="P50" s="39">
        <v>18</v>
      </c>
    </row>
    <row r="51" spans="1:16" ht="13.5">
      <c r="A51" s="34">
        <v>19</v>
      </c>
      <c r="B51" s="8">
        <v>225936</v>
      </c>
      <c r="C51" s="8">
        <v>139304</v>
      </c>
      <c r="D51" s="8">
        <v>4025</v>
      </c>
      <c r="E51" s="8">
        <v>82607</v>
      </c>
      <c r="F51" s="42">
        <v>61863</v>
      </c>
      <c r="G51" s="13">
        <v>44.4</v>
      </c>
      <c r="H51" s="8">
        <v>993560</v>
      </c>
      <c r="I51" s="8">
        <v>626819</v>
      </c>
      <c r="J51" s="13">
        <v>63.1</v>
      </c>
      <c r="K51" s="8">
        <v>205711</v>
      </c>
      <c r="L51" s="8">
        <v>187743</v>
      </c>
      <c r="M51" s="8">
        <v>2294</v>
      </c>
      <c r="N51" s="8">
        <v>15403</v>
      </c>
      <c r="O51" s="9">
        <v>271</v>
      </c>
      <c r="P51" s="39">
        <v>19</v>
      </c>
    </row>
    <row r="52" spans="1:16" ht="13.5">
      <c r="A52" s="34">
        <v>20</v>
      </c>
      <c r="B52" s="8">
        <v>221085</v>
      </c>
      <c r="C52" s="8">
        <v>136426</v>
      </c>
      <c r="D52" s="8">
        <v>3911</v>
      </c>
      <c r="E52" s="8">
        <v>80748</v>
      </c>
      <c r="F52" s="42">
        <v>62508</v>
      </c>
      <c r="G52" s="13">
        <v>45.8</v>
      </c>
      <c r="H52" s="8">
        <v>950592</v>
      </c>
      <c r="I52" s="8">
        <v>584432</v>
      </c>
      <c r="J52" s="13">
        <v>61.5</v>
      </c>
      <c r="K52" s="8">
        <v>214468</v>
      </c>
      <c r="L52" s="8">
        <v>196458</v>
      </c>
      <c r="M52" s="8">
        <v>2205</v>
      </c>
      <c r="N52" s="8">
        <v>15679</v>
      </c>
      <c r="O52" s="9">
        <v>126</v>
      </c>
      <c r="P52" s="39">
        <v>20</v>
      </c>
    </row>
    <row r="53" spans="1:16" ht="13.5">
      <c r="A53" s="34">
        <v>21</v>
      </c>
      <c r="B53" s="8">
        <v>219052</v>
      </c>
      <c r="C53" s="8">
        <v>137126</v>
      </c>
      <c r="D53" s="8">
        <v>3738</v>
      </c>
      <c r="E53" s="8">
        <v>78188</v>
      </c>
      <c r="F53" s="8">
        <v>61279</v>
      </c>
      <c r="G53" s="13">
        <v>44.7</v>
      </c>
      <c r="H53" s="8">
        <v>977204</v>
      </c>
      <c r="I53" s="8">
        <v>548955</v>
      </c>
      <c r="J53" s="13">
        <v>56.2</v>
      </c>
      <c r="K53" s="8">
        <v>217192</v>
      </c>
      <c r="L53" s="8">
        <v>202715</v>
      </c>
      <c r="M53" s="8">
        <v>873</v>
      </c>
      <c r="N53" s="8">
        <v>13473</v>
      </c>
      <c r="O53" s="9">
        <v>131</v>
      </c>
      <c r="P53" s="39">
        <v>21</v>
      </c>
    </row>
    <row r="54" spans="1:16" ht="13.5">
      <c r="A54" s="34">
        <v>22</v>
      </c>
      <c r="B54" s="8">
        <v>213310</v>
      </c>
      <c r="C54" s="8">
        <v>133303</v>
      </c>
      <c r="D54" s="8">
        <v>3704</v>
      </c>
      <c r="E54" s="8">
        <v>76303</v>
      </c>
      <c r="F54" s="8">
        <v>61016</v>
      </c>
      <c r="G54" s="13">
        <v>45.77241322400846</v>
      </c>
      <c r="H54" s="8">
        <v>945870</v>
      </c>
      <c r="I54" s="8">
        <v>512536</v>
      </c>
      <c r="J54" s="13">
        <v>54.187</v>
      </c>
      <c r="K54" s="8">
        <v>221478</v>
      </c>
      <c r="L54" s="8">
        <v>207233</v>
      </c>
      <c r="M54" s="8">
        <v>514</v>
      </c>
      <c r="N54" s="8">
        <v>13669</v>
      </c>
      <c r="O54" s="9">
        <v>62</v>
      </c>
      <c r="P54" s="39">
        <v>22</v>
      </c>
    </row>
    <row r="55" spans="1:16" ht="13.5">
      <c r="A55" s="34">
        <v>23</v>
      </c>
      <c r="B55" s="8">
        <v>210155</v>
      </c>
      <c r="C55" s="8">
        <v>132892</v>
      </c>
      <c r="D55" s="8">
        <v>3382</v>
      </c>
      <c r="E55" s="8">
        <v>73881</v>
      </c>
      <c r="F55" s="8">
        <v>62957</v>
      </c>
      <c r="G55" s="13">
        <v>47.374559792914546</v>
      </c>
      <c r="H55" s="8">
        <v>908307</v>
      </c>
      <c r="I55" s="8">
        <v>480056</v>
      </c>
      <c r="J55" s="13">
        <v>52.852</v>
      </c>
      <c r="K55" s="8">
        <v>228326</v>
      </c>
      <c r="L55" s="8">
        <v>213920</v>
      </c>
      <c r="M55" s="8">
        <v>504</v>
      </c>
      <c r="N55" s="8">
        <v>13812</v>
      </c>
      <c r="O55" s="9">
        <v>90</v>
      </c>
      <c r="P55" s="39">
        <v>23</v>
      </c>
    </row>
    <row r="56" spans="1:16" ht="13.5">
      <c r="A56" s="34">
        <v>24</v>
      </c>
      <c r="B56" s="8">
        <v>205168</v>
      </c>
      <c r="C56" s="8">
        <v>129357</v>
      </c>
      <c r="D56" s="8">
        <v>2847</v>
      </c>
      <c r="E56" s="8">
        <v>72964</v>
      </c>
      <c r="F56" s="8">
        <v>65527</v>
      </c>
      <c r="G56" s="13">
        <v>50.7</v>
      </c>
      <c r="H56" s="8">
        <v>850041</v>
      </c>
      <c r="I56" s="8">
        <v>457952</v>
      </c>
      <c r="J56" s="13">
        <v>53.874</v>
      </c>
      <c r="K56" s="8">
        <v>221496</v>
      </c>
      <c r="L56" s="8">
        <v>207408</v>
      </c>
      <c r="M56" s="8">
        <v>469</v>
      </c>
      <c r="N56" s="8">
        <v>13577</v>
      </c>
      <c r="O56" s="9">
        <v>42</v>
      </c>
      <c r="P56" s="39">
        <v>24</v>
      </c>
    </row>
    <row r="57" spans="1:16" ht="13.5">
      <c r="A57" s="34">
        <v>25</v>
      </c>
      <c r="B57" s="8">
        <v>199809</v>
      </c>
      <c r="C57" s="8">
        <v>125587</v>
      </c>
      <c r="D57" s="8">
        <v>2498</v>
      </c>
      <c r="E57" s="8">
        <v>71724</v>
      </c>
      <c r="F57" s="8">
        <v>66872</v>
      </c>
      <c r="G57" s="13">
        <v>53.247549507512716</v>
      </c>
      <c r="H57" s="8">
        <v>786995</v>
      </c>
      <c r="I57" s="8">
        <v>444831</v>
      </c>
      <c r="J57" s="13">
        <v>56.523</v>
      </c>
      <c r="K57" s="8">
        <v>251729</v>
      </c>
      <c r="L57" s="8">
        <v>232458</v>
      </c>
      <c r="M57" s="8">
        <v>1883</v>
      </c>
      <c r="N57" s="8">
        <v>17362</v>
      </c>
      <c r="O57" s="9">
        <v>26</v>
      </c>
      <c r="P57" s="39">
        <v>25</v>
      </c>
    </row>
    <row r="58" spans="1:16" ht="13.5">
      <c r="A58" s="34">
        <v>26</v>
      </c>
      <c r="B58" s="8">
        <v>193864</v>
      </c>
      <c r="C58" s="8">
        <v>121431</v>
      </c>
      <c r="D58" s="8">
        <v>2130</v>
      </c>
      <c r="E58" s="8">
        <v>70303</v>
      </c>
      <c r="F58" s="8">
        <v>67184</v>
      </c>
      <c r="G58" s="13">
        <v>55.326893462130755</v>
      </c>
      <c r="H58" s="8">
        <v>742365</v>
      </c>
      <c r="I58" s="8">
        <v>444586</v>
      </c>
      <c r="J58" s="13">
        <v>59.888</v>
      </c>
      <c r="K58" s="8">
        <v>260937</v>
      </c>
      <c r="L58" s="8">
        <v>241478</v>
      </c>
      <c r="M58" s="8">
        <v>1809</v>
      </c>
      <c r="N58" s="8">
        <v>17630</v>
      </c>
      <c r="O58" s="9">
        <v>20</v>
      </c>
      <c r="P58" s="39">
        <v>26</v>
      </c>
    </row>
    <row r="59" spans="1:16" ht="13.5">
      <c r="A59" s="34">
        <v>27</v>
      </c>
      <c r="B59" s="8">
        <v>188927</v>
      </c>
      <c r="C59" s="8">
        <v>118436</v>
      </c>
      <c r="D59" s="8">
        <v>1906</v>
      </c>
      <c r="E59" s="8">
        <v>68585</v>
      </c>
      <c r="F59" s="8">
        <v>60580</v>
      </c>
      <c r="G59" s="13">
        <v>51.14998817926981</v>
      </c>
      <c r="H59" s="8">
        <v>746561</v>
      </c>
      <c r="I59" s="8">
        <v>429224</v>
      </c>
      <c r="J59" s="13">
        <v>57.493</v>
      </c>
      <c r="K59" s="8">
        <v>268507</v>
      </c>
      <c r="L59" s="8">
        <v>248778</v>
      </c>
      <c r="M59" s="8">
        <v>1734</v>
      </c>
      <c r="N59" s="8">
        <v>17982</v>
      </c>
      <c r="O59" s="9">
        <v>13</v>
      </c>
      <c r="P59" s="39">
        <v>27</v>
      </c>
    </row>
    <row r="60" spans="1:16" ht="13.5">
      <c r="A60" s="34">
        <v>28</v>
      </c>
      <c r="B60" s="8">
        <v>181881</v>
      </c>
      <c r="C60" s="8">
        <v>113395</v>
      </c>
      <c r="D60" s="8">
        <v>1700</v>
      </c>
      <c r="E60" s="8">
        <v>66786</v>
      </c>
      <c r="F60" s="8">
        <v>60615</v>
      </c>
      <c r="G60" s="13">
        <v>53.45473786322148</v>
      </c>
      <c r="H60" s="8">
        <v>693397</v>
      </c>
      <c r="I60" s="8">
        <v>413691</v>
      </c>
      <c r="J60" s="13">
        <v>59.661</v>
      </c>
      <c r="K60" s="8">
        <v>274520</v>
      </c>
      <c r="L60" s="8">
        <v>254487</v>
      </c>
      <c r="M60" s="8">
        <v>1705</v>
      </c>
      <c r="N60" s="8">
        <v>18322</v>
      </c>
      <c r="O60" s="9">
        <v>6</v>
      </c>
      <c r="P60" s="39">
        <v>28</v>
      </c>
    </row>
    <row r="61" spans="1:16" ht="13.5">
      <c r="A61" s="34">
        <v>29</v>
      </c>
      <c r="B61" s="8">
        <v>174672</v>
      </c>
      <c r="C61" s="8">
        <v>107930</v>
      </c>
      <c r="D61" s="8">
        <v>1425</v>
      </c>
      <c r="E61" s="8">
        <v>65317</v>
      </c>
      <c r="F61" s="8">
        <v>58593</v>
      </c>
      <c r="G61" s="13">
        <v>54.287964421384224</v>
      </c>
      <c r="H61" s="8">
        <v>645308</v>
      </c>
      <c r="I61" s="8">
        <v>393901</v>
      </c>
      <c r="J61" s="13">
        <v>61.041</v>
      </c>
      <c r="K61" s="8">
        <v>277033</v>
      </c>
      <c r="L61" s="8">
        <v>256997</v>
      </c>
      <c r="M61" s="8">
        <v>1720</v>
      </c>
      <c r="N61" s="8">
        <v>18312</v>
      </c>
      <c r="O61" s="9">
        <v>4</v>
      </c>
      <c r="P61" s="39">
        <v>29</v>
      </c>
    </row>
    <row r="62" spans="1:16" ht="13.5">
      <c r="A62" s="34">
        <v>30</v>
      </c>
      <c r="B62" s="8">
        <v>170735</v>
      </c>
      <c r="C62" s="8">
        <v>106072</v>
      </c>
      <c r="D62" s="8">
        <v>1357</v>
      </c>
      <c r="E62" s="8">
        <v>63306</v>
      </c>
      <c r="F62" s="8">
        <v>58295</v>
      </c>
      <c r="G62" s="13">
        <v>54.957953088468216</v>
      </c>
      <c r="H62" s="8">
        <v>622529</v>
      </c>
      <c r="I62" s="8">
        <v>388184</v>
      </c>
      <c r="J62" s="13">
        <v>62.356</v>
      </c>
      <c r="K62" s="8">
        <v>288455</v>
      </c>
      <c r="L62" s="8">
        <v>267938</v>
      </c>
      <c r="M62" s="8">
        <v>1685</v>
      </c>
      <c r="N62" s="8">
        <v>18832</v>
      </c>
      <c r="O62" s="9" t="s">
        <v>38</v>
      </c>
      <c r="P62" s="39">
        <v>30</v>
      </c>
    </row>
    <row r="63" spans="1:16" ht="13.5">
      <c r="A63" s="34" t="s">
        <v>37</v>
      </c>
      <c r="B63" s="8">
        <v>167123</v>
      </c>
      <c r="C63" s="8">
        <v>104719</v>
      </c>
      <c r="D63" s="8">
        <v>1293</v>
      </c>
      <c r="E63" s="8">
        <v>61111</v>
      </c>
      <c r="F63" s="8">
        <v>58735</v>
      </c>
      <c r="G63" s="13">
        <v>56.08819793924694</v>
      </c>
      <c r="H63" s="8">
        <v>600230</v>
      </c>
      <c r="I63" s="8">
        <v>380572</v>
      </c>
      <c r="J63" s="13">
        <v>63.404</v>
      </c>
      <c r="K63" s="8">
        <v>288460</v>
      </c>
      <c r="L63" s="8">
        <v>267851</v>
      </c>
      <c r="M63" s="8">
        <v>1684</v>
      </c>
      <c r="N63" s="8">
        <v>18925</v>
      </c>
      <c r="O63" s="9" t="s">
        <v>38</v>
      </c>
      <c r="P63" s="39" t="s">
        <v>37</v>
      </c>
    </row>
    <row r="64" spans="1:16" ht="13.5">
      <c r="A64" s="33" t="s">
        <v>39</v>
      </c>
      <c r="B64" s="8">
        <v>164688</v>
      </c>
      <c r="C64" s="8">
        <v>104665</v>
      </c>
      <c r="D64" s="8">
        <v>1240</v>
      </c>
      <c r="E64" s="8">
        <v>58783</v>
      </c>
      <c r="F64" s="8">
        <v>60088</v>
      </c>
      <c r="G64" s="13">
        <v>57.4</v>
      </c>
      <c r="H64" s="8">
        <v>575645</v>
      </c>
      <c r="I64" s="8">
        <v>380039</v>
      </c>
      <c r="J64" s="13">
        <v>66</v>
      </c>
      <c r="K64" s="8">
        <v>293251</v>
      </c>
      <c r="L64" s="8">
        <v>272241</v>
      </c>
      <c r="M64" s="8">
        <v>1647</v>
      </c>
      <c r="N64" s="8">
        <v>19363</v>
      </c>
      <c r="O64" s="9" t="s">
        <v>38</v>
      </c>
      <c r="P64" s="44" t="s">
        <v>40</v>
      </c>
    </row>
    <row r="65" spans="1:16" ht="13.5">
      <c r="A65" s="33" t="s">
        <v>41</v>
      </c>
      <c r="B65" s="8">
        <v>161046</v>
      </c>
      <c r="C65" s="8">
        <v>103421</v>
      </c>
      <c r="D65" s="8">
        <v>1255</v>
      </c>
      <c r="E65" s="8">
        <v>56370</v>
      </c>
      <c r="F65" s="8">
        <v>60535</v>
      </c>
      <c r="G65" s="13">
        <v>58.53259976213728</v>
      </c>
      <c r="H65" s="8">
        <v>560540</v>
      </c>
      <c r="I65" s="8">
        <v>384188</v>
      </c>
      <c r="J65" s="13">
        <v>68.539</v>
      </c>
      <c r="K65" s="8">
        <v>295947</v>
      </c>
      <c r="L65" s="8">
        <v>274432</v>
      </c>
      <c r="M65" s="8">
        <v>1600</v>
      </c>
      <c r="N65" s="8">
        <v>19915</v>
      </c>
      <c r="O65" s="9" t="s">
        <v>11</v>
      </c>
      <c r="P65" s="44" t="s">
        <v>41</v>
      </c>
    </row>
    <row r="66" spans="1:16" ht="13.5">
      <c r="A66" s="33" t="s">
        <v>42</v>
      </c>
      <c r="B66" s="8">
        <v>156406</v>
      </c>
      <c r="C66" s="8">
        <v>101780</v>
      </c>
      <c r="D66" s="8">
        <v>1254</v>
      </c>
      <c r="E66" s="8">
        <v>53372</v>
      </c>
      <c r="F66" s="8">
        <v>59276</v>
      </c>
      <c r="G66" s="13">
        <v>58.23933975240715</v>
      </c>
      <c r="H66" s="8">
        <v>551021</v>
      </c>
      <c r="I66" s="8">
        <v>389437</v>
      </c>
      <c r="J66" s="13">
        <v>70.676</v>
      </c>
      <c r="K66" s="8">
        <v>295578</v>
      </c>
      <c r="L66" s="8">
        <v>273853</v>
      </c>
      <c r="M66" s="8">
        <v>1585</v>
      </c>
      <c r="N66" s="8">
        <v>20140</v>
      </c>
      <c r="O66" s="9" t="s">
        <v>11</v>
      </c>
      <c r="P66" s="44" t="s">
        <v>42</v>
      </c>
    </row>
    <row r="67" spans="1:16" ht="14.25" thickBot="1">
      <c r="A67" s="35"/>
      <c r="B67" s="10"/>
      <c r="C67" s="10"/>
      <c r="D67" s="10"/>
      <c r="E67" s="10"/>
      <c r="F67" s="10"/>
      <c r="G67" s="10"/>
      <c r="H67" s="10"/>
      <c r="I67" s="10"/>
      <c r="J67" s="14"/>
      <c r="K67" s="10"/>
      <c r="L67" s="10"/>
      <c r="M67" s="10"/>
      <c r="N67" s="10"/>
      <c r="O67" s="11"/>
      <c r="P67" s="40"/>
    </row>
    <row r="68" spans="1:11" ht="13.5">
      <c r="A68" s="15" t="s">
        <v>35</v>
      </c>
      <c r="K68" s="43"/>
    </row>
    <row r="69" ht="13.5">
      <c r="A69" s="15" t="s">
        <v>13</v>
      </c>
    </row>
    <row r="70" ht="13.5">
      <c r="A70" s="15" t="s">
        <v>27</v>
      </c>
    </row>
    <row r="71" ht="13.5">
      <c r="A71" s="29" t="s">
        <v>36</v>
      </c>
    </row>
  </sheetData>
  <sheetProtection/>
  <mergeCells count="2">
    <mergeCell ref="A3:A6"/>
    <mergeCell ref="P3:P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2024-02-15T04:50:55Z</cp:lastPrinted>
  <dcterms:modified xsi:type="dcterms:W3CDTF">2024-03-01T06:50:10Z</dcterms:modified>
  <cp:category/>
  <cp:version/>
  <cp:contentType/>
  <cp:contentStatus/>
</cp:coreProperties>
</file>